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4 ABL - 2019-2020\"/>
    </mc:Choice>
  </mc:AlternateContent>
  <bookViews>
    <workbookView xWindow="0" yWindow="0" windowWidth="20490" windowHeight="9045" tabRatio="991" activeTab="5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  <sheet name="spliti 4 aplis" sheetId="6" r:id="rId6"/>
  </sheets>
  <definedNames>
    <definedName name="Excel_BuiltIn__FilterDatabase" localSheetId="1">'Individ reitings Platinum'!$C$3:$G$13</definedName>
    <definedName name="Excel_BuiltIn__FilterDatabase" localSheetId="0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6" i="2" l="1"/>
  <c r="U46" i="2"/>
  <c r="V46" i="2"/>
  <c r="T59" i="2"/>
  <c r="U59" i="2"/>
  <c r="M34" i="2"/>
  <c r="V59" i="2" l="1"/>
  <c r="B72" i="6"/>
  <c r="M33" i="3"/>
  <c r="B78" i="6"/>
  <c r="B82" i="6"/>
  <c r="M59" i="3"/>
  <c r="J59" i="3"/>
  <c r="G59" i="3"/>
  <c r="D59" i="3"/>
  <c r="C59" i="3"/>
  <c r="M25" i="2" l="1"/>
  <c r="M22" i="2"/>
  <c r="M65" i="2"/>
  <c r="M67" i="2"/>
  <c r="M66" i="2"/>
  <c r="M68" i="2"/>
  <c r="M69" i="2"/>
  <c r="M70" i="2"/>
  <c r="M64" i="2"/>
  <c r="M8" i="2"/>
  <c r="M30" i="2"/>
  <c r="M28" i="2"/>
  <c r="M7" i="2"/>
  <c r="M6" i="2"/>
  <c r="M9" i="2"/>
  <c r="M11" i="2"/>
  <c r="M10" i="2"/>
  <c r="M29" i="2"/>
  <c r="M31" i="2"/>
  <c r="M12" i="2"/>
  <c r="M14" i="2"/>
  <c r="M15" i="2"/>
  <c r="M13" i="2"/>
  <c r="M18" i="2"/>
  <c r="M16" i="2"/>
  <c r="M32" i="2"/>
  <c r="M17" i="2"/>
  <c r="M19" i="2"/>
  <c r="M20" i="2"/>
  <c r="M21" i="2"/>
  <c r="M33" i="2"/>
  <c r="M23" i="2"/>
  <c r="M24" i="2"/>
  <c r="M26" i="2"/>
  <c r="M27" i="2"/>
  <c r="M35" i="2"/>
  <c r="M36" i="2"/>
  <c r="M37" i="2"/>
  <c r="M38" i="2"/>
  <c r="M39" i="2"/>
  <c r="M40" i="2"/>
  <c r="M5" i="2"/>
  <c r="M12" i="1"/>
  <c r="M13" i="1"/>
  <c r="M15" i="1"/>
  <c r="M14" i="1"/>
  <c r="M16" i="1"/>
  <c r="M18" i="1"/>
  <c r="M17" i="1"/>
  <c r="M11" i="1"/>
  <c r="F12" i="1"/>
  <c r="F13" i="1"/>
  <c r="F15" i="1"/>
  <c r="F14" i="1"/>
  <c r="F16" i="1"/>
  <c r="F18" i="1"/>
  <c r="F17" i="1"/>
  <c r="F11" i="1"/>
  <c r="BH68" i="5"/>
  <c r="BE68" i="5"/>
  <c r="AU92" i="5"/>
  <c r="BR92" i="5" s="1"/>
  <c r="D92" i="5" s="1"/>
  <c r="AD13" i="1"/>
  <c r="AD12" i="1"/>
  <c r="AD15" i="1"/>
  <c r="AD14" i="1"/>
  <c r="AD16" i="1"/>
  <c r="AD18" i="1"/>
  <c r="AD17" i="1"/>
  <c r="AD11" i="1"/>
  <c r="W13" i="1"/>
  <c r="W12" i="1"/>
  <c r="W15" i="1"/>
  <c r="W14" i="1"/>
  <c r="W16" i="1"/>
  <c r="W18" i="1"/>
  <c r="W17" i="1"/>
  <c r="W11" i="1"/>
  <c r="M57" i="3"/>
  <c r="M58" i="3"/>
  <c r="M60" i="3"/>
  <c r="M61" i="3"/>
  <c r="M56" i="3"/>
  <c r="M20" i="3"/>
  <c r="M9" i="3"/>
  <c r="M6" i="3"/>
  <c r="M8" i="3"/>
  <c r="M26" i="3"/>
  <c r="M7" i="3"/>
  <c r="M10" i="3"/>
  <c r="M11" i="3"/>
  <c r="M12" i="3"/>
  <c r="M14" i="3"/>
  <c r="M13" i="3"/>
  <c r="M15" i="3"/>
  <c r="M17" i="3"/>
  <c r="M16" i="3"/>
  <c r="M18" i="3"/>
  <c r="M19" i="3"/>
  <c r="M27" i="3"/>
  <c r="M28" i="3"/>
  <c r="M21" i="3"/>
  <c r="M22" i="3"/>
  <c r="M29" i="3"/>
  <c r="M23" i="3"/>
  <c r="M30" i="3"/>
  <c r="M31" i="3"/>
  <c r="M32" i="3"/>
  <c r="M25" i="3"/>
  <c r="M24" i="3"/>
  <c r="M34" i="3"/>
  <c r="M35" i="3"/>
  <c r="M36" i="3"/>
  <c r="M37" i="3"/>
  <c r="M38" i="3"/>
  <c r="M39" i="3"/>
  <c r="M5" i="3"/>
  <c r="AM95" i="6"/>
  <c r="AN95" i="6" s="1"/>
  <c r="B95" i="6"/>
  <c r="A95" i="6"/>
  <c r="AM94" i="6"/>
  <c r="AN94" i="6" s="1"/>
  <c r="B94" i="6"/>
  <c r="A94" i="6"/>
  <c r="AM93" i="6"/>
  <c r="AN93" i="6" s="1"/>
  <c r="B93" i="6"/>
  <c r="A93" i="6"/>
  <c r="AM92" i="6"/>
  <c r="AN92" i="6" s="1"/>
  <c r="B92" i="6"/>
  <c r="A92" i="6"/>
  <c r="A91" i="6" s="1"/>
  <c r="AM91" i="6"/>
  <c r="AN91" i="6" s="1"/>
  <c r="B91" i="6"/>
  <c r="AM90" i="6"/>
  <c r="AN90" i="6" s="1"/>
  <c r="B90" i="6"/>
  <c r="A90" i="6"/>
  <c r="AM89" i="6"/>
  <c r="AN89" i="6" s="1"/>
  <c r="B89" i="6"/>
  <c r="A89" i="6"/>
  <c r="AM88" i="6"/>
  <c r="AN88" i="6" s="1"/>
  <c r="B88" i="6"/>
  <c r="A88" i="6"/>
  <c r="AM87" i="6"/>
  <c r="AN87" i="6" s="1"/>
  <c r="B87" i="6"/>
  <c r="A87" i="6"/>
  <c r="AM86" i="6"/>
  <c r="AN86" i="6" s="1"/>
  <c r="B86" i="6"/>
  <c r="AM85" i="6"/>
  <c r="AN85" i="6" s="1"/>
  <c r="B85" i="6"/>
  <c r="A85" i="6"/>
  <c r="AM84" i="6"/>
  <c r="AN84" i="6" s="1"/>
  <c r="B84" i="6"/>
  <c r="A84" i="6"/>
  <c r="AM83" i="6"/>
  <c r="AN83" i="6" s="1"/>
  <c r="B83" i="6"/>
  <c r="A83" i="6"/>
  <c r="AM82" i="6"/>
  <c r="AN82" i="6" s="1"/>
  <c r="A82" i="6"/>
  <c r="AM81" i="6"/>
  <c r="AN81" i="6" s="1"/>
  <c r="B81" i="6"/>
  <c r="A81" i="6"/>
  <c r="AM80" i="6"/>
  <c r="AN80" i="6" s="1"/>
  <c r="B80" i="6"/>
  <c r="AM79" i="6"/>
  <c r="AN79" i="6" s="1"/>
  <c r="B79" i="6"/>
  <c r="A79" i="6"/>
  <c r="AM78" i="6"/>
  <c r="AN78" i="6" s="1"/>
  <c r="A78" i="6"/>
  <c r="AM77" i="6"/>
  <c r="AN77" i="6" s="1"/>
  <c r="B77" i="6"/>
  <c r="A77" i="6"/>
  <c r="AM76" i="6"/>
  <c r="AN76" i="6" s="1"/>
  <c r="B76" i="6"/>
  <c r="A76" i="6"/>
  <c r="AM75" i="6"/>
  <c r="AN75" i="6" s="1"/>
  <c r="B75" i="6"/>
  <c r="A75" i="6"/>
  <c r="AM74" i="6"/>
  <c r="AN74" i="6" s="1"/>
  <c r="B74" i="6"/>
  <c r="A74" i="6"/>
  <c r="AM73" i="6"/>
  <c r="AN73" i="6" s="1"/>
  <c r="B73" i="6"/>
  <c r="AM72" i="6"/>
  <c r="AN72" i="6" s="1"/>
  <c r="A72" i="6"/>
  <c r="AM71" i="6"/>
  <c r="AN71" i="6" s="1"/>
  <c r="B71" i="6"/>
  <c r="A71" i="6"/>
  <c r="AM70" i="6"/>
  <c r="AN70" i="6" s="1"/>
  <c r="B70" i="6"/>
  <c r="A70" i="6"/>
  <c r="AM69" i="6"/>
  <c r="AN69" i="6" s="1"/>
  <c r="B69" i="6"/>
  <c r="A69" i="6"/>
  <c r="AM68" i="6"/>
  <c r="AN68" i="6" s="1"/>
  <c r="B68" i="6"/>
  <c r="AM67" i="6"/>
  <c r="AN67" i="6" s="1"/>
  <c r="B67" i="6"/>
  <c r="A67" i="6"/>
  <c r="AM66" i="6"/>
  <c r="AN66" i="6" s="1"/>
  <c r="B66" i="6"/>
  <c r="A66" i="6"/>
  <c r="AM65" i="6"/>
  <c r="AN65" i="6" s="1"/>
  <c r="B65" i="6"/>
  <c r="A65" i="6"/>
  <c r="AM64" i="6"/>
  <c r="AN64" i="6" s="1"/>
  <c r="B64" i="6"/>
  <c r="A64" i="6"/>
  <c r="AM63" i="6"/>
  <c r="AN63" i="6" s="1"/>
  <c r="B63" i="6"/>
  <c r="A63" i="6"/>
  <c r="AM62" i="6"/>
  <c r="AN62" i="6" s="1"/>
  <c r="B62" i="6"/>
  <c r="AM61" i="6"/>
  <c r="AN61" i="6" s="1"/>
  <c r="B61" i="6"/>
  <c r="A61" i="6"/>
  <c r="AM60" i="6"/>
  <c r="AN60" i="6" s="1"/>
  <c r="B60" i="6"/>
  <c r="A60" i="6"/>
  <c r="AM59" i="6"/>
  <c r="AN59" i="6" s="1"/>
  <c r="B59" i="6"/>
  <c r="A59" i="6"/>
  <c r="AM58" i="6"/>
  <c r="AN58" i="6" s="1"/>
  <c r="B58" i="6"/>
  <c r="A58" i="6"/>
  <c r="AM57" i="6"/>
  <c r="AN57" i="6" s="1"/>
  <c r="B57" i="6"/>
  <c r="AM56" i="6"/>
  <c r="AN56" i="6" s="1"/>
  <c r="B56" i="6"/>
  <c r="A56" i="6"/>
  <c r="AM55" i="6"/>
  <c r="AN55" i="6" s="1"/>
  <c r="B55" i="6"/>
  <c r="A55" i="6"/>
  <c r="AM54" i="6"/>
  <c r="AN54" i="6" s="1"/>
  <c r="B54" i="6"/>
  <c r="A54" i="6"/>
  <c r="AM53" i="6"/>
  <c r="AN53" i="6" s="1"/>
  <c r="B53" i="6"/>
  <c r="A53" i="6"/>
  <c r="AM52" i="6"/>
  <c r="AN52" i="6" s="1"/>
  <c r="AM48" i="6"/>
  <c r="AN48" i="6" s="1"/>
  <c r="B48" i="6"/>
  <c r="A48" i="6"/>
  <c r="AM47" i="6"/>
  <c r="AN47" i="6" s="1"/>
  <c r="B47" i="6"/>
  <c r="A47" i="6"/>
  <c r="AM46" i="6"/>
  <c r="AN46" i="6" s="1"/>
  <c r="B46" i="6"/>
  <c r="A46" i="6"/>
  <c r="AM45" i="6"/>
  <c r="AN45" i="6" s="1"/>
  <c r="B45" i="6"/>
  <c r="A45" i="6"/>
  <c r="AM44" i="6"/>
  <c r="AN44" i="6" s="1"/>
  <c r="B44" i="6"/>
  <c r="A44" i="6"/>
  <c r="AM43" i="6"/>
  <c r="AN43" i="6" s="1"/>
  <c r="B43" i="6"/>
  <c r="A43" i="6"/>
  <c r="AM42" i="6"/>
  <c r="AN42" i="6" s="1"/>
  <c r="B42" i="6"/>
  <c r="A42" i="6"/>
  <c r="AM41" i="6"/>
  <c r="AN41" i="6" s="1"/>
  <c r="B41" i="6"/>
  <c r="A41" i="6"/>
  <c r="AM40" i="6"/>
  <c r="AN40" i="6" s="1"/>
  <c r="B40" i="6"/>
  <c r="A40" i="6"/>
  <c r="AM39" i="6"/>
  <c r="AN39" i="6" s="1"/>
  <c r="B39" i="6"/>
  <c r="AM38" i="6"/>
  <c r="AN38" i="6" s="1"/>
  <c r="B38" i="6"/>
  <c r="A38" i="6"/>
  <c r="AM37" i="6"/>
  <c r="AN37" i="6" s="1"/>
  <c r="B37" i="6"/>
  <c r="A37" i="6"/>
  <c r="AM36" i="6"/>
  <c r="AN36" i="6" s="1"/>
  <c r="B36" i="6"/>
  <c r="A36" i="6"/>
  <c r="AM35" i="6"/>
  <c r="AN35" i="6" s="1"/>
  <c r="B35" i="6"/>
  <c r="A35" i="6"/>
  <c r="AM34" i="6"/>
  <c r="AN34" i="6" s="1"/>
  <c r="B34" i="6"/>
  <c r="AM33" i="6"/>
  <c r="AN33" i="6" s="1"/>
  <c r="B33" i="6"/>
  <c r="A33" i="6"/>
  <c r="AM32" i="6"/>
  <c r="AN32" i="6" s="1"/>
  <c r="B32" i="6"/>
  <c r="A32" i="6"/>
  <c r="AM31" i="6"/>
  <c r="AN31" i="6" s="1"/>
  <c r="B31" i="6"/>
  <c r="A31" i="6"/>
  <c r="AM30" i="6"/>
  <c r="AN30" i="6" s="1"/>
  <c r="B30" i="6"/>
  <c r="A30" i="6"/>
  <c r="AM29" i="6"/>
  <c r="AN29" i="6" s="1"/>
  <c r="B29" i="6"/>
  <c r="A29" i="6"/>
  <c r="AM28" i="6"/>
  <c r="AN28" i="6" s="1"/>
  <c r="B28" i="6"/>
  <c r="A28" i="6"/>
  <c r="AM27" i="6"/>
  <c r="AN27" i="6" s="1"/>
  <c r="B27" i="6"/>
  <c r="AM26" i="6"/>
  <c r="AN26" i="6" s="1"/>
  <c r="B26" i="6"/>
  <c r="A26" i="6"/>
  <c r="AM25" i="6"/>
  <c r="AN25" i="6" s="1"/>
  <c r="B25" i="6"/>
  <c r="A25" i="6"/>
  <c r="AM24" i="6"/>
  <c r="AN24" i="6" s="1"/>
  <c r="B24" i="6"/>
  <c r="A24" i="6"/>
  <c r="AM23" i="6"/>
  <c r="AN23" i="6" s="1"/>
  <c r="B23" i="6"/>
  <c r="A23" i="6"/>
  <c r="AM22" i="6"/>
  <c r="AN22" i="6" s="1"/>
  <c r="B22" i="6"/>
  <c r="A22" i="6"/>
  <c r="AM21" i="6"/>
  <c r="AN21" i="6" s="1"/>
  <c r="B21" i="6"/>
  <c r="A21" i="6"/>
  <c r="AM20" i="6"/>
  <c r="AN20" i="6" s="1"/>
  <c r="B20" i="6"/>
  <c r="A20" i="6"/>
  <c r="AM19" i="6"/>
  <c r="AN19" i="6" s="1"/>
  <c r="B19" i="6"/>
  <c r="A19" i="6"/>
  <c r="AM18" i="6"/>
  <c r="AN18" i="6" s="1"/>
  <c r="B18" i="6"/>
  <c r="A18" i="6"/>
  <c r="AM17" i="6"/>
  <c r="AN17" i="6" s="1"/>
  <c r="B17" i="6"/>
  <c r="A17" i="6"/>
  <c r="AM16" i="6"/>
  <c r="AN16" i="6" s="1"/>
  <c r="B16" i="6"/>
  <c r="AM15" i="6"/>
  <c r="AN15" i="6" s="1"/>
  <c r="B15" i="6"/>
  <c r="A15" i="6"/>
  <c r="AM14" i="6"/>
  <c r="AN14" i="6" s="1"/>
  <c r="B14" i="6"/>
  <c r="A14" i="6"/>
  <c r="AM13" i="6"/>
  <c r="AN13" i="6" s="1"/>
  <c r="B13" i="6"/>
  <c r="A13" i="6"/>
  <c r="AM12" i="6"/>
  <c r="AN12" i="6" s="1"/>
  <c r="B12" i="6"/>
  <c r="A12" i="6"/>
  <c r="AM11" i="6"/>
  <c r="AN11" i="6" s="1"/>
  <c r="B11" i="6"/>
  <c r="AM10" i="6"/>
  <c r="AN10" i="6" s="1"/>
  <c r="B10" i="6"/>
  <c r="A10" i="6"/>
  <c r="AM9" i="6"/>
  <c r="AN9" i="6" s="1"/>
  <c r="B9" i="6"/>
  <c r="A9" i="6"/>
  <c r="AM8" i="6"/>
  <c r="AN8" i="6" s="1"/>
  <c r="AM7" i="6"/>
  <c r="AN7" i="6" s="1"/>
  <c r="B7" i="6"/>
  <c r="A7" i="6"/>
  <c r="AM6" i="6"/>
  <c r="AN6" i="6" s="1"/>
  <c r="B6" i="6"/>
  <c r="A6" i="6"/>
  <c r="AM5" i="6"/>
  <c r="AN5" i="6" s="1"/>
  <c r="B5" i="6"/>
  <c r="A5" i="6"/>
  <c r="AM4" i="6"/>
  <c r="AN4" i="6" s="1"/>
  <c r="B4" i="6"/>
  <c r="A4" i="6"/>
  <c r="AM3" i="6"/>
  <c r="AN3" i="6" s="1"/>
  <c r="B3" i="6"/>
  <c r="BV123" i="5"/>
  <c r="BR123" i="5"/>
  <c r="N43" i="3" s="1"/>
  <c r="Q43" i="3" s="1"/>
  <c r="BQ123" i="5"/>
  <c r="BV122" i="5"/>
  <c r="BR122" i="5"/>
  <c r="D122" i="5" s="1"/>
  <c r="BQ122" i="5"/>
  <c r="BV121" i="5"/>
  <c r="BR121" i="5"/>
  <c r="BQ121" i="5"/>
  <c r="BV120" i="5"/>
  <c r="D63" i="3" s="1"/>
  <c r="BR120" i="5"/>
  <c r="D120" i="5" s="1"/>
  <c r="BQ120" i="5"/>
  <c r="BV119" i="5"/>
  <c r="BR119" i="5"/>
  <c r="D119" i="5" s="1"/>
  <c r="BQ119" i="5"/>
  <c r="O8" i="3" s="1"/>
  <c r="R8" i="3" s="1"/>
  <c r="BV118" i="5"/>
  <c r="BR118" i="5"/>
  <c r="D118" i="5" s="1"/>
  <c r="BQ118" i="5"/>
  <c r="O14" i="3" s="1"/>
  <c r="R14" i="3" s="1"/>
  <c r="BV117" i="5"/>
  <c r="BR117" i="5"/>
  <c r="D117" i="5" s="1"/>
  <c r="BQ117" i="5"/>
  <c r="O21" i="3" s="1"/>
  <c r="R21" i="3" s="1"/>
  <c r="BV116" i="5"/>
  <c r="BR116" i="5"/>
  <c r="BQ116" i="5"/>
  <c r="BV115" i="5"/>
  <c r="BR115" i="5"/>
  <c r="BQ115" i="5"/>
  <c r="O27" i="3" s="1"/>
  <c r="R27" i="3" s="1"/>
  <c r="A115" i="5"/>
  <c r="A86" i="6" s="1"/>
  <c r="BV114" i="5"/>
  <c r="BR114" i="5"/>
  <c r="BQ114" i="5"/>
  <c r="BV113" i="5"/>
  <c r="BR113" i="5"/>
  <c r="BQ113" i="5"/>
  <c r="O51" i="3" s="1"/>
  <c r="R51" i="3" s="1"/>
  <c r="BV112" i="5"/>
  <c r="BR112" i="5"/>
  <c r="D112" i="5" s="1"/>
  <c r="BQ112" i="5"/>
  <c r="BV111" i="5"/>
  <c r="BR111" i="5"/>
  <c r="D111" i="5" s="1"/>
  <c r="BQ111" i="5"/>
  <c r="BV110" i="5"/>
  <c r="BR110" i="5"/>
  <c r="N15" i="3" s="1"/>
  <c r="Q15" i="3" s="1"/>
  <c r="BQ110" i="5"/>
  <c r="BV109" i="5"/>
  <c r="BR109" i="5"/>
  <c r="D109" i="5" s="1"/>
  <c r="BQ109" i="5"/>
  <c r="O60" i="3" s="1"/>
  <c r="R60" i="3" s="1"/>
  <c r="BV108" i="5"/>
  <c r="BR108" i="5"/>
  <c r="D108" i="5" s="1"/>
  <c r="BQ108" i="5"/>
  <c r="BV107" i="5"/>
  <c r="BR107" i="5"/>
  <c r="BQ107" i="5"/>
  <c r="A107" i="5"/>
  <c r="BI2" i="5" s="1"/>
  <c r="BU107" i="5" s="1"/>
  <c r="BV106" i="5"/>
  <c r="BR106" i="5"/>
  <c r="D106" i="5" s="1"/>
  <c r="BQ106" i="5"/>
  <c r="O50" i="3" s="1"/>
  <c r="R50" i="3" s="1"/>
  <c r="BV105" i="5"/>
  <c r="BR105" i="5"/>
  <c r="N59" i="3" s="1"/>
  <c r="Q59" i="3" s="1"/>
  <c r="BQ105" i="5"/>
  <c r="O59" i="3" s="1"/>
  <c r="R59" i="3" s="1"/>
  <c r="BV104" i="5"/>
  <c r="BR104" i="5"/>
  <c r="N62" i="3" s="1"/>
  <c r="Q62" i="3" s="1"/>
  <c r="BQ104" i="5"/>
  <c r="BV103" i="5"/>
  <c r="BR103" i="5"/>
  <c r="N56" i="3" s="1"/>
  <c r="Q56" i="3" s="1"/>
  <c r="BQ103" i="5"/>
  <c r="O56" i="3" s="1"/>
  <c r="R56" i="3" s="1"/>
  <c r="BV102" i="5"/>
  <c r="BR102" i="5"/>
  <c r="BQ102" i="5"/>
  <c r="O32" i="3" s="1"/>
  <c r="R32" i="3" s="1"/>
  <c r="BV101" i="5"/>
  <c r="BR101" i="5"/>
  <c r="D101" i="5" s="1"/>
  <c r="BQ101" i="5"/>
  <c r="O20" i="3" s="1"/>
  <c r="R20" i="3" s="1"/>
  <c r="BV100" i="5"/>
  <c r="BR100" i="5"/>
  <c r="D100" i="5" s="1"/>
  <c r="BQ100" i="5"/>
  <c r="BV99" i="5"/>
  <c r="BR99" i="5"/>
  <c r="BQ99" i="5"/>
  <c r="A99" i="5"/>
  <c r="BV98" i="5"/>
  <c r="BR98" i="5"/>
  <c r="D98" i="5" s="1"/>
  <c r="BQ98" i="5"/>
  <c r="O33" i="3" s="1"/>
  <c r="R33" i="3" s="1"/>
  <c r="BV97" i="5"/>
  <c r="BR97" i="5"/>
  <c r="D97" i="5" s="1"/>
  <c r="BQ97" i="5"/>
  <c r="BV96" i="5"/>
  <c r="BR96" i="5"/>
  <c r="D96" i="5" s="1"/>
  <c r="BQ96" i="5"/>
  <c r="BT96" i="5" s="1"/>
  <c r="P35" i="3" s="1"/>
  <c r="BV95" i="5"/>
  <c r="BV94" i="5"/>
  <c r="BR94" i="5"/>
  <c r="D94" i="5" s="1"/>
  <c r="BQ94" i="5"/>
  <c r="BV93" i="5"/>
  <c r="BR93" i="5"/>
  <c r="D93" i="5" s="1"/>
  <c r="BQ93" i="5"/>
  <c r="O23" i="3" s="1"/>
  <c r="R23" i="3" s="1"/>
  <c r="BV92" i="5"/>
  <c r="A92" i="5"/>
  <c r="C7" i="3" s="1"/>
  <c r="BV91" i="5"/>
  <c r="BR91" i="5"/>
  <c r="N49" i="3" s="1"/>
  <c r="Q49" i="3" s="1"/>
  <c r="BQ91" i="5"/>
  <c r="BV90" i="5"/>
  <c r="BR90" i="5"/>
  <c r="N36" i="3" s="1"/>
  <c r="Q36" i="3" s="1"/>
  <c r="BQ90" i="5"/>
  <c r="BV89" i="5"/>
  <c r="BR89" i="5"/>
  <c r="BQ89" i="5"/>
  <c r="BV88" i="5"/>
  <c r="BR88" i="5"/>
  <c r="BQ88" i="5"/>
  <c r="O12" i="3" s="1"/>
  <c r="R12" i="3" s="1"/>
  <c r="BV87" i="5"/>
  <c r="BR87" i="5"/>
  <c r="N19" i="3" s="1"/>
  <c r="Q19" i="3" s="1"/>
  <c r="BQ87" i="5"/>
  <c r="BV86" i="5"/>
  <c r="BR86" i="5"/>
  <c r="N22" i="3" s="1"/>
  <c r="Q22" i="3" s="1"/>
  <c r="BQ86" i="5"/>
  <c r="BV85" i="5"/>
  <c r="BR85" i="5"/>
  <c r="D85" i="5" s="1"/>
  <c r="BQ85" i="5"/>
  <c r="A85" i="5"/>
  <c r="A62" i="6" s="1"/>
  <c r="BV84" i="5"/>
  <c r="BR84" i="5"/>
  <c r="BQ84" i="5"/>
  <c r="O48" i="3" s="1"/>
  <c r="R48" i="3" s="1"/>
  <c r="BV83" i="5"/>
  <c r="BR83" i="5"/>
  <c r="N47" i="3" s="1"/>
  <c r="Q47" i="3" s="1"/>
  <c r="BQ83" i="5"/>
  <c r="O47" i="3" s="1"/>
  <c r="R47" i="3" s="1"/>
  <c r="BV82" i="5"/>
  <c r="BR82" i="5"/>
  <c r="D82" i="5" s="1"/>
  <c r="BQ82" i="5"/>
  <c r="BT82" i="5" s="1"/>
  <c r="P46" i="3" s="1"/>
  <c r="BV81" i="5"/>
  <c r="BR81" i="5"/>
  <c r="N45" i="3" s="1"/>
  <c r="Q45" i="3" s="1"/>
  <c r="BQ81" i="5"/>
  <c r="BV80" i="5"/>
  <c r="BR80" i="5"/>
  <c r="D80" i="5" s="1"/>
  <c r="BQ80" i="5"/>
  <c r="O13" i="3" s="1"/>
  <c r="R13" i="3" s="1"/>
  <c r="BV79" i="5"/>
  <c r="BR79" i="5"/>
  <c r="D79" i="5" s="1"/>
  <c r="BQ79" i="5"/>
  <c r="O11" i="3" s="1"/>
  <c r="R11" i="3" s="1"/>
  <c r="BV78" i="5"/>
  <c r="BR78" i="5"/>
  <c r="D78" i="5" s="1"/>
  <c r="BQ78" i="5"/>
  <c r="O16" i="3" s="1"/>
  <c r="R16" i="3" s="1"/>
  <c r="A78" i="5"/>
  <c r="A57" i="6" s="1"/>
  <c r="BV77" i="5"/>
  <c r="BR77" i="5"/>
  <c r="D77" i="5" s="1"/>
  <c r="BQ77" i="5"/>
  <c r="BV76" i="5"/>
  <c r="BR76" i="5"/>
  <c r="D76" i="5" s="1"/>
  <c r="BQ76" i="5"/>
  <c r="BV75" i="5"/>
  <c r="BR75" i="5"/>
  <c r="BQ75" i="5"/>
  <c r="BV74" i="5"/>
  <c r="BR74" i="5"/>
  <c r="D74" i="5" s="1"/>
  <c r="BQ74" i="5"/>
  <c r="O6" i="3" s="1"/>
  <c r="R6" i="3" s="1"/>
  <c r="BV73" i="5"/>
  <c r="BR73" i="5"/>
  <c r="N9" i="3" s="1"/>
  <c r="Q9" i="3" s="1"/>
  <c r="BQ73" i="5"/>
  <c r="O9" i="3" s="1"/>
  <c r="R9" i="3" s="1"/>
  <c r="BV72" i="5"/>
  <c r="BR72" i="5"/>
  <c r="D72" i="5" s="1"/>
  <c r="BQ72" i="5"/>
  <c r="BV71" i="5"/>
  <c r="BR71" i="5"/>
  <c r="D71" i="5" s="1"/>
  <c r="BQ71" i="5"/>
  <c r="A71" i="5"/>
  <c r="BV70" i="5"/>
  <c r="BR70" i="5"/>
  <c r="D70" i="5" s="1"/>
  <c r="BQ70" i="5"/>
  <c r="BV69" i="5"/>
  <c r="BR69" i="5"/>
  <c r="D69" i="5" s="1"/>
  <c r="BQ69" i="5"/>
  <c r="O42" i="3" s="1"/>
  <c r="R42" i="3" s="1"/>
  <c r="BV68" i="5"/>
  <c r="BR68" i="5"/>
  <c r="N38" i="3" s="1"/>
  <c r="Q38" i="3" s="1"/>
  <c r="BQ68" i="5"/>
  <c r="BV67" i="5"/>
  <c r="BR67" i="5"/>
  <c r="D67" i="5" s="1"/>
  <c r="BQ67" i="5"/>
  <c r="BV66" i="5"/>
  <c r="BR66" i="5"/>
  <c r="D66" i="5" s="1"/>
  <c r="BQ66" i="5"/>
  <c r="BV65" i="5"/>
  <c r="BR65" i="5"/>
  <c r="D65" i="5" s="1"/>
  <c r="BQ65" i="5"/>
  <c r="BV64" i="5"/>
  <c r="BR64" i="5"/>
  <c r="BQ64" i="5"/>
  <c r="A64" i="5"/>
  <c r="BV63" i="5"/>
  <c r="BR63" i="5"/>
  <c r="D63" i="5" s="1"/>
  <c r="BQ63" i="5"/>
  <c r="BT63" i="5" s="1"/>
  <c r="P60" i="2" s="1"/>
  <c r="BV62" i="5"/>
  <c r="BR62" i="5"/>
  <c r="D62" i="5" s="1"/>
  <c r="BQ62" i="5"/>
  <c r="BV61" i="5"/>
  <c r="BR61" i="5"/>
  <c r="D61" i="5" s="1"/>
  <c r="BQ61" i="5"/>
  <c r="O67" i="2" s="1"/>
  <c r="U67" i="2" s="1"/>
  <c r="BV60" i="5"/>
  <c r="BR60" i="5"/>
  <c r="N58" i="2" s="1"/>
  <c r="T58" i="2" s="1"/>
  <c r="BQ60" i="5"/>
  <c r="BV59" i="5"/>
  <c r="BR59" i="5"/>
  <c r="D59" i="5" s="1"/>
  <c r="BQ59" i="5"/>
  <c r="BV58" i="5"/>
  <c r="BR58" i="5"/>
  <c r="D58" i="5" s="1"/>
  <c r="BQ58" i="5"/>
  <c r="BV57" i="5"/>
  <c r="BR57" i="5"/>
  <c r="BQ57" i="5"/>
  <c r="O20" i="2" s="1"/>
  <c r="U20" i="2" s="1"/>
  <c r="BV56" i="5"/>
  <c r="BR56" i="5"/>
  <c r="D56" i="5" s="1"/>
  <c r="BQ56" i="5"/>
  <c r="O57" i="2" s="1"/>
  <c r="U57" i="2" s="1"/>
  <c r="BV55" i="5"/>
  <c r="BR55" i="5"/>
  <c r="D55" i="5" s="1"/>
  <c r="BQ55" i="5"/>
  <c r="BV54" i="5"/>
  <c r="BR54" i="5"/>
  <c r="D54" i="5" s="1"/>
  <c r="BQ54" i="5"/>
  <c r="O27" i="2" s="1"/>
  <c r="U27" i="2" s="1"/>
  <c r="BV53" i="5"/>
  <c r="BR53" i="5"/>
  <c r="D53" i="5" s="1"/>
  <c r="BQ53" i="5"/>
  <c r="O40" i="2" s="1"/>
  <c r="U40" i="2" s="1"/>
  <c r="V40" i="2" s="1"/>
  <c r="BV52" i="5"/>
  <c r="BQ52" i="5"/>
  <c r="BR52" i="5"/>
  <c r="D52" i="5" s="1"/>
  <c r="BV51" i="5"/>
  <c r="BR51" i="5"/>
  <c r="D51" i="5" s="1"/>
  <c r="BQ51" i="5"/>
  <c r="O33" i="2" s="1"/>
  <c r="U33" i="2" s="1"/>
  <c r="BV50" i="5"/>
  <c r="BR50" i="5"/>
  <c r="D50" i="5" s="1"/>
  <c r="BQ50" i="5"/>
  <c r="O23" i="2" s="1"/>
  <c r="U23" i="2" s="1"/>
  <c r="A50" i="5"/>
  <c r="A39" i="6" s="1"/>
  <c r="BV49" i="5"/>
  <c r="BR49" i="5"/>
  <c r="D49" i="5" s="1"/>
  <c r="BQ49" i="5"/>
  <c r="O55" i="2" s="1"/>
  <c r="U55" i="2" s="1"/>
  <c r="BV48" i="5"/>
  <c r="BR48" i="5"/>
  <c r="N54" i="2" s="1"/>
  <c r="T54" i="2" s="1"/>
  <c r="BQ48" i="5"/>
  <c r="O54" i="2" s="1"/>
  <c r="U54" i="2" s="1"/>
  <c r="V54" i="2" s="1"/>
  <c r="BV47" i="5"/>
  <c r="BR47" i="5"/>
  <c r="N6" i="2" s="1"/>
  <c r="T6" i="2" s="1"/>
  <c r="BQ47" i="5"/>
  <c r="BV46" i="5"/>
  <c r="BR46" i="5"/>
  <c r="D46" i="5" s="1"/>
  <c r="BQ46" i="5"/>
  <c r="BV45" i="5"/>
  <c r="BR45" i="5"/>
  <c r="D45" i="5" s="1"/>
  <c r="BQ45" i="5"/>
  <c r="BV44" i="5"/>
  <c r="BR44" i="5"/>
  <c r="D44" i="5" s="1"/>
  <c r="BQ44" i="5"/>
  <c r="O10" i="2" s="1"/>
  <c r="U10" i="2" s="1"/>
  <c r="BV43" i="5"/>
  <c r="BR43" i="5"/>
  <c r="D43" i="5" s="1"/>
  <c r="BQ43" i="5"/>
  <c r="A43" i="5"/>
  <c r="A34" i="6" s="1"/>
  <c r="BV42" i="5"/>
  <c r="BR42" i="5"/>
  <c r="N53" i="2" s="1"/>
  <c r="T53" i="2" s="1"/>
  <c r="BQ42" i="5"/>
  <c r="O53" i="2" s="1"/>
  <c r="U53" i="2" s="1"/>
  <c r="V53" i="2" s="1"/>
  <c r="BV41" i="5"/>
  <c r="BR41" i="5"/>
  <c r="D41" i="5" s="1"/>
  <c r="BQ41" i="5"/>
  <c r="BV40" i="5"/>
  <c r="BR40" i="5"/>
  <c r="N30" i="2" s="1"/>
  <c r="T30" i="2" s="1"/>
  <c r="BQ40" i="5"/>
  <c r="O30" i="2" s="1"/>
  <c r="U30" i="2" s="1"/>
  <c r="BV39" i="5"/>
  <c r="BR39" i="5"/>
  <c r="D39" i="5" s="1"/>
  <c r="BQ39" i="5"/>
  <c r="O51" i="2" s="1"/>
  <c r="U51" i="2" s="1"/>
  <c r="BV38" i="5"/>
  <c r="BR38" i="5"/>
  <c r="D38" i="5" s="1"/>
  <c r="BQ38" i="5"/>
  <c r="O17" i="2" s="1"/>
  <c r="U17" i="2" s="1"/>
  <c r="BV37" i="5"/>
  <c r="BR37" i="5"/>
  <c r="D37" i="5" s="1"/>
  <c r="BQ37" i="5"/>
  <c r="BV36" i="5"/>
  <c r="BR36" i="5"/>
  <c r="D36" i="5" s="1"/>
  <c r="BQ36" i="5"/>
  <c r="A36" i="5"/>
  <c r="BV35" i="5"/>
  <c r="BR35" i="5"/>
  <c r="D35" i="5" s="1"/>
  <c r="BQ35" i="5"/>
  <c r="O50" i="2" s="1"/>
  <c r="U50" i="2" s="1"/>
  <c r="BV34" i="5"/>
  <c r="BR34" i="5"/>
  <c r="D34" i="5" s="1"/>
  <c r="BQ34" i="5"/>
  <c r="BV33" i="5"/>
  <c r="BR33" i="5"/>
  <c r="D33" i="5" s="1"/>
  <c r="BQ33" i="5"/>
  <c r="O41" i="2" s="1"/>
  <c r="U41" i="2" s="1"/>
  <c r="BV32" i="5"/>
  <c r="BR32" i="5"/>
  <c r="N32" i="2" s="1"/>
  <c r="T32" i="2" s="1"/>
  <c r="BQ32" i="5"/>
  <c r="BV31" i="5"/>
  <c r="BR31" i="5"/>
  <c r="D31" i="5" s="1"/>
  <c r="BQ31" i="5"/>
  <c r="O22" i="2" s="1"/>
  <c r="U22" i="2" s="1"/>
  <c r="BV30" i="5"/>
  <c r="BR30" i="5"/>
  <c r="D30" i="5" s="1"/>
  <c r="BQ30" i="5"/>
  <c r="O24" i="2" s="1"/>
  <c r="U24" i="2" s="1"/>
  <c r="BV29" i="5"/>
  <c r="BR29" i="5"/>
  <c r="N19" i="2" s="1"/>
  <c r="T19" i="2" s="1"/>
  <c r="BQ29" i="5"/>
  <c r="O19" i="2" s="1"/>
  <c r="U19" i="2" s="1"/>
  <c r="BV28" i="5"/>
  <c r="BR28" i="5"/>
  <c r="D28" i="5" s="1"/>
  <c r="BQ28" i="5"/>
  <c r="BV27" i="5"/>
  <c r="BR27" i="5"/>
  <c r="D27" i="5" s="1"/>
  <c r="BQ27" i="5"/>
  <c r="O47" i="2" s="1"/>
  <c r="U47" i="2" s="1"/>
  <c r="BV26" i="5"/>
  <c r="BR26" i="5"/>
  <c r="N34" i="2" s="1"/>
  <c r="T34" i="2" s="1"/>
  <c r="BQ26" i="5"/>
  <c r="BV25" i="5"/>
  <c r="BR25" i="5"/>
  <c r="D25" i="5" s="1"/>
  <c r="BQ25" i="5"/>
  <c r="BV24" i="5"/>
  <c r="BR24" i="5"/>
  <c r="D24" i="5" s="1"/>
  <c r="BQ24" i="5"/>
  <c r="O14" i="2" s="1"/>
  <c r="U14" i="2" s="1"/>
  <c r="BV23" i="5"/>
  <c r="BR23" i="5"/>
  <c r="N11" i="2" s="1"/>
  <c r="T11" i="2" s="1"/>
  <c r="BQ23" i="5"/>
  <c r="O11" i="2" s="1"/>
  <c r="U11" i="2" s="1"/>
  <c r="BV22" i="5"/>
  <c r="BR22" i="5"/>
  <c r="D22" i="5" s="1"/>
  <c r="BQ22" i="5"/>
  <c r="O18" i="2" s="1"/>
  <c r="U18" i="2" s="1"/>
  <c r="A22" i="5"/>
  <c r="A16" i="6" s="1"/>
  <c r="BV21" i="5"/>
  <c r="BR21" i="5"/>
  <c r="D21" i="5" s="1"/>
  <c r="BQ21" i="5"/>
  <c r="O44" i="2" s="1"/>
  <c r="U44" i="2" s="1"/>
  <c r="BV20" i="5"/>
  <c r="BR20" i="5"/>
  <c r="D20" i="5" s="1"/>
  <c r="BQ20" i="5"/>
  <c r="BV19" i="5"/>
  <c r="BR19" i="5"/>
  <c r="D19" i="5" s="1"/>
  <c r="BQ19" i="5"/>
  <c r="BT19" i="5" s="1"/>
  <c r="BV18" i="5"/>
  <c r="BR18" i="5"/>
  <c r="D18" i="5" s="1"/>
  <c r="BQ18" i="5"/>
  <c r="O5" i="2" s="1"/>
  <c r="U5" i="2" s="1"/>
  <c r="BV17" i="5"/>
  <c r="BR17" i="5"/>
  <c r="D17" i="5" s="1"/>
  <c r="BQ17" i="5"/>
  <c r="O9" i="2" s="1"/>
  <c r="U9" i="2" s="1"/>
  <c r="BV16" i="5"/>
  <c r="BR16" i="5"/>
  <c r="D16" i="5" s="1"/>
  <c r="BQ16" i="5"/>
  <c r="O64" i="2" s="1"/>
  <c r="U64" i="2" s="1"/>
  <c r="BV15" i="5"/>
  <c r="BR15" i="5"/>
  <c r="D15" i="5" s="1"/>
  <c r="BQ15" i="5"/>
  <c r="O21" i="2" s="1"/>
  <c r="U21" i="2" s="1"/>
  <c r="A15" i="5"/>
  <c r="C21" i="2" s="1"/>
  <c r="BV14" i="5"/>
  <c r="BR14" i="5"/>
  <c r="D14" i="5" s="1"/>
  <c r="BQ14" i="5"/>
  <c r="O28" i="2" s="1"/>
  <c r="U28" i="2" s="1"/>
  <c r="BV13" i="5"/>
  <c r="BR13" i="5"/>
  <c r="D13" i="5" s="1"/>
  <c r="BQ13" i="5"/>
  <c r="O69" i="2" s="1"/>
  <c r="U69" i="2" s="1"/>
  <c r="BV12" i="5"/>
  <c r="BR12" i="5"/>
  <c r="D12" i="5" s="1"/>
  <c r="BQ12" i="5"/>
  <c r="O29" i="2" s="1"/>
  <c r="U29" i="2" s="1"/>
  <c r="BV11" i="5"/>
  <c r="BR11" i="5"/>
  <c r="D11" i="5" s="1"/>
  <c r="BQ11" i="5"/>
  <c r="BV10" i="5"/>
  <c r="BR10" i="5"/>
  <c r="D10" i="5" s="1"/>
  <c r="BQ10" i="5"/>
  <c r="O37" i="2" s="1"/>
  <c r="U37" i="2" s="1"/>
  <c r="BV9" i="5"/>
  <c r="BR9" i="5"/>
  <c r="D9" i="5" s="1"/>
  <c r="BQ9" i="5"/>
  <c r="O68" i="2" s="1"/>
  <c r="U68" i="2" s="1"/>
  <c r="BV8" i="5"/>
  <c r="BR8" i="5"/>
  <c r="D8" i="5" s="1"/>
  <c r="BQ8" i="5"/>
  <c r="O65" i="2" s="1"/>
  <c r="U65" i="2" s="1"/>
  <c r="BV7" i="5"/>
  <c r="BR7" i="5"/>
  <c r="D7" i="5" s="1"/>
  <c r="BQ7" i="5"/>
  <c r="BV6" i="5"/>
  <c r="BR6" i="5"/>
  <c r="D6" i="5" s="1"/>
  <c r="BQ6" i="5"/>
  <c r="O39" i="2" s="1"/>
  <c r="U39" i="2" s="1"/>
  <c r="BV5" i="5"/>
  <c r="BR5" i="5"/>
  <c r="D5" i="5" s="1"/>
  <c r="BQ5" i="5"/>
  <c r="O26" i="2" s="1"/>
  <c r="U26" i="2" s="1"/>
  <c r="BV4" i="5"/>
  <c r="BR4" i="5"/>
  <c r="BQ4" i="5"/>
  <c r="O7" i="2" s="1"/>
  <c r="U7" i="2" s="1"/>
  <c r="A4" i="5"/>
  <c r="A3" i="6" s="1"/>
  <c r="BM2" i="5"/>
  <c r="BU115" i="5" s="1"/>
  <c r="C63" i="3" s="1"/>
  <c r="AW2" i="5"/>
  <c r="BU85" i="5" s="1"/>
  <c r="AS2" i="5"/>
  <c r="BU78" i="5" s="1"/>
  <c r="AG2" i="5"/>
  <c r="BU57" i="5" s="1"/>
  <c r="Q2" i="5"/>
  <c r="BU29" i="5" s="1"/>
  <c r="M2" i="5"/>
  <c r="BU22" i="5" s="1"/>
  <c r="BP50" i="4"/>
  <c r="Y13" i="1" s="1"/>
  <c r="BO50" i="4"/>
  <c r="X13" i="1" s="1"/>
  <c r="BN50" i="4"/>
  <c r="BP47" i="4"/>
  <c r="Y18" i="1" s="1"/>
  <c r="BO47" i="4"/>
  <c r="X18" i="1" s="1"/>
  <c r="BN47" i="4"/>
  <c r="BP44" i="4"/>
  <c r="Y15" i="1" s="1"/>
  <c r="BO44" i="4"/>
  <c r="X15" i="1" s="1"/>
  <c r="BN44" i="4"/>
  <c r="BP41" i="4"/>
  <c r="Y16" i="1" s="1"/>
  <c r="BO41" i="4"/>
  <c r="X16" i="1" s="1"/>
  <c r="BN41" i="4"/>
  <c r="BP38" i="4"/>
  <c r="Y17" i="1" s="1"/>
  <c r="BO38" i="4"/>
  <c r="X17" i="1" s="1"/>
  <c r="BN38" i="4"/>
  <c r="BP35" i="4"/>
  <c r="Y12" i="1" s="1"/>
  <c r="BO35" i="4"/>
  <c r="X12" i="1" s="1"/>
  <c r="BN35" i="4"/>
  <c r="BP32" i="4"/>
  <c r="Y14" i="1" s="1"/>
  <c r="BO32" i="4"/>
  <c r="X14" i="1" s="1"/>
  <c r="BN32" i="4"/>
  <c r="BP29" i="4"/>
  <c r="Y11" i="1" s="1"/>
  <c r="BO29" i="4"/>
  <c r="X11" i="1" s="1"/>
  <c r="BN29" i="4"/>
  <c r="BP26" i="4"/>
  <c r="H17" i="1" s="1"/>
  <c r="BO26" i="4"/>
  <c r="G17" i="1" s="1"/>
  <c r="BN26" i="4"/>
  <c r="BP23" i="4"/>
  <c r="H18" i="1" s="1"/>
  <c r="BO23" i="4"/>
  <c r="G18" i="1" s="1"/>
  <c r="BN23" i="4"/>
  <c r="BP20" i="4"/>
  <c r="H11" i="1" s="1"/>
  <c r="BO20" i="4"/>
  <c r="G11" i="1" s="1"/>
  <c r="BN20" i="4"/>
  <c r="BP17" i="4"/>
  <c r="H14" i="1" s="1"/>
  <c r="BO17" i="4"/>
  <c r="G14" i="1" s="1"/>
  <c r="BN17" i="4"/>
  <c r="BP14" i="4"/>
  <c r="H16" i="1" s="1"/>
  <c r="BO14" i="4"/>
  <c r="G16" i="1" s="1"/>
  <c r="BN14" i="4"/>
  <c r="BP11" i="4"/>
  <c r="H15" i="1" s="1"/>
  <c r="BO11" i="4"/>
  <c r="G15" i="1" s="1"/>
  <c r="BN11" i="4"/>
  <c r="BP8" i="4"/>
  <c r="H13" i="1" s="1"/>
  <c r="BO8" i="4"/>
  <c r="G13" i="1" s="1"/>
  <c r="BN8" i="4"/>
  <c r="BP5" i="4"/>
  <c r="H12" i="1" s="1"/>
  <c r="BO5" i="4"/>
  <c r="G12" i="1" s="1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N64" i="3"/>
  <c r="Q64" i="3" s="1"/>
  <c r="J64" i="3"/>
  <c r="G64" i="3"/>
  <c r="D64" i="3"/>
  <c r="J63" i="3"/>
  <c r="G63" i="3"/>
  <c r="J62" i="3"/>
  <c r="G62" i="3"/>
  <c r="D62" i="3"/>
  <c r="C62" i="3"/>
  <c r="J61" i="3"/>
  <c r="G61" i="3"/>
  <c r="D61" i="3"/>
  <c r="J60" i="3"/>
  <c r="G60" i="3"/>
  <c r="D60" i="3"/>
  <c r="C60" i="3"/>
  <c r="J58" i="3"/>
  <c r="G58" i="3"/>
  <c r="D58" i="3"/>
  <c r="N57" i="3"/>
  <c r="Q57" i="3" s="1"/>
  <c r="J57" i="3"/>
  <c r="G57" i="3"/>
  <c r="D57" i="3"/>
  <c r="C57" i="3"/>
  <c r="J56" i="3"/>
  <c r="G56" i="3"/>
  <c r="D56" i="3"/>
  <c r="C56" i="3"/>
  <c r="J52" i="3"/>
  <c r="G52" i="3"/>
  <c r="D52" i="3"/>
  <c r="C52" i="3"/>
  <c r="J51" i="3"/>
  <c r="G51" i="3"/>
  <c r="D51" i="3"/>
  <c r="C51" i="3"/>
  <c r="J50" i="3"/>
  <c r="G50" i="3"/>
  <c r="D50" i="3"/>
  <c r="C50" i="3"/>
  <c r="J49" i="3"/>
  <c r="G49" i="3"/>
  <c r="D49" i="3"/>
  <c r="C49" i="3"/>
  <c r="J48" i="3"/>
  <c r="G48" i="3"/>
  <c r="D48" i="3"/>
  <c r="C48" i="3"/>
  <c r="J47" i="3"/>
  <c r="G47" i="3"/>
  <c r="D47" i="3"/>
  <c r="C47" i="3"/>
  <c r="N46" i="3"/>
  <c r="Q46" i="3" s="1"/>
  <c r="J46" i="3"/>
  <c r="G46" i="3"/>
  <c r="D46" i="3"/>
  <c r="C46" i="3"/>
  <c r="J45" i="3"/>
  <c r="G45" i="3"/>
  <c r="D45" i="3"/>
  <c r="C45" i="3"/>
  <c r="J44" i="3"/>
  <c r="G44" i="3"/>
  <c r="D44" i="3"/>
  <c r="C44" i="3"/>
  <c r="J43" i="3"/>
  <c r="G43" i="3"/>
  <c r="D43" i="3"/>
  <c r="C43" i="3"/>
  <c r="J42" i="3"/>
  <c r="G42" i="3"/>
  <c r="D42" i="3"/>
  <c r="C42" i="3"/>
  <c r="J33" i="3"/>
  <c r="G33" i="3"/>
  <c r="D33" i="3"/>
  <c r="C33" i="3"/>
  <c r="J41" i="3"/>
  <c r="G41" i="3"/>
  <c r="D41" i="3"/>
  <c r="C41" i="3"/>
  <c r="J40" i="3"/>
  <c r="G40" i="3"/>
  <c r="D40" i="3"/>
  <c r="C40" i="3"/>
  <c r="J39" i="3"/>
  <c r="G39" i="3"/>
  <c r="D39" i="3"/>
  <c r="C39" i="3"/>
  <c r="J38" i="3"/>
  <c r="G38" i="3"/>
  <c r="D38" i="3"/>
  <c r="C38" i="3"/>
  <c r="N37" i="3"/>
  <c r="Q37" i="3" s="1"/>
  <c r="J37" i="3"/>
  <c r="G37" i="3"/>
  <c r="D37" i="3"/>
  <c r="C37" i="3"/>
  <c r="J36" i="3"/>
  <c r="G36" i="3"/>
  <c r="D36" i="3"/>
  <c r="C36" i="3"/>
  <c r="N35" i="3"/>
  <c r="Q35" i="3" s="1"/>
  <c r="J35" i="3"/>
  <c r="G35" i="3"/>
  <c r="D35" i="3"/>
  <c r="C35" i="3"/>
  <c r="J34" i="3"/>
  <c r="G34" i="3"/>
  <c r="D34" i="3"/>
  <c r="C34" i="3"/>
  <c r="J24" i="3"/>
  <c r="G24" i="3"/>
  <c r="D24" i="3"/>
  <c r="C24" i="3"/>
  <c r="J25" i="3"/>
  <c r="G25" i="3"/>
  <c r="D25" i="3"/>
  <c r="C25" i="3"/>
  <c r="J32" i="3"/>
  <c r="G32" i="3"/>
  <c r="D32" i="3"/>
  <c r="C32" i="3"/>
  <c r="J31" i="3"/>
  <c r="G31" i="3"/>
  <c r="D31" i="3"/>
  <c r="O30" i="3"/>
  <c r="R30" i="3" s="1"/>
  <c r="J30" i="3"/>
  <c r="G30" i="3"/>
  <c r="D30" i="3"/>
  <c r="C30" i="3"/>
  <c r="J23" i="3"/>
  <c r="G23" i="3"/>
  <c r="D23" i="3"/>
  <c r="C23" i="3"/>
  <c r="J29" i="3"/>
  <c r="G29" i="3"/>
  <c r="D29" i="3"/>
  <c r="C29" i="3"/>
  <c r="J22" i="3"/>
  <c r="G22" i="3"/>
  <c r="D22" i="3"/>
  <c r="C22" i="3"/>
  <c r="J21" i="3"/>
  <c r="G21" i="3"/>
  <c r="D21" i="3"/>
  <c r="C21" i="3"/>
  <c r="J28" i="3"/>
  <c r="G28" i="3"/>
  <c r="D28" i="3"/>
  <c r="J20" i="3"/>
  <c r="G20" i="3"/>
  <c r="D20" i="3"/>
  <c r="C20" i="3"/>
  <c r="J27" i="3"/>
  <c r="G27" i="3"/>
  <c r="D27" i="3"/>
  <c r="C27" i="3"/>
  <c r="J19" i="3"/>
  <c r="G19" i="3"/>
  <c r="D19" i="3"/>
  <c r="C19" i="3"/>
  <c r="J18" i="3"/>
  <c r="G18" i="3"/>
  <c r="D18" i="3"/>
  <c r="C18" i="3"/>
  <c r="J16" i="3"/>
  <c r="G16" i="3"/>
  <c r="D16" i="3"/>
  <c r="C16" i="3"/>
  <c r="O17" i="3"/>
  <c r="R17" i="3" s="1"/>
  <c r="J17" i="3"/>
  <c r="G17" i="3"/>
  <c r="D17" i="3"/>
  <c r="C17" i="3"/>
  <c r="J15" i="3"/>
  <c r="G15" i="3"/>
  <c r="D15" i="3"/>
  <c r="C15" i="3"/>
  <c r="J13" i="3"/>
  <c r="G13" i="3"/>
  <c r="D13" i="3"/>
  <c r="C13" i="3"/>
  <c r="J14" i="3"/>
  <c r="G14" i="3"/>
  <c r="D14" i="3"/>
  <c r="C14" i="3"/>
  <c r="J12" i="3"/>
  <c r="G12" i="3"/>
  <c r="D12" i="3"/>
  <c r="C12" i="3"/>
  <c r="J11" i="3"/>
  <c r="G11" i="3"/>
  <c r="D11" i="3"/>
  <c r="C11" i="3"/>
  <c r="J10" i="3"/>
  <c r="G10" i="3"/>
  <c r="D10" i="3"/>
  <c r="C10" i="3"/>
  <c r="J7" i="3"/>
  <c r="G7" i="3"/>
  <c r="D7" i="3"/>
  <c r="J9" i="3"/>
  <c r="G9" i="3"/>
  <c r="D9" i="3"/>
  <c r="C9" i="3"/>
  <c r="J26" i="3"/>
  <c r="G26" i="3"/>
  <c r="D26" i="3"/>
  <c r="C26" i="3"/>
  <c r="J8" i="3"/>
  <c r="G8" i="3"/>
  <c r="D8" i="3"/>
  <c r="C8" i="3"/>
  <c r="J6" i="3"/>
  <c r="G6" i="3"/>
  <c r="D6" i="3"/>
  <c r="C6" i="3"/>
  <c r="J5" i="3"/>
  <c r="G5" i="3"/>
  <c r="D5" i="3"/>
  <c r="C5" i="3"/>
  <c r="O70" i="2"/>
  <c r="U70" i="2" s="1"/>
  <c r="J70" i="2"/>
  <c r="G70" i="2"/>
  <c r="D70" i="2"/>
  <c r="C70" i="2"/>
  <c r="J69" i="2"/>
  <c r="G69" i="2"/>
  <c r="D69" i="2"/>
  <c r="C69" i="2"/>
  <c r="J68" i="2"/>
  <c r="G68" i="2"/>
  <c r="D68" i="2"/>
  <c r="C68" i="2"/>
  <c r="J66" i="2"/>
  <c r="G66" i="2"/>
  <c r="D66" i="2"/>
  <c r="C66" i="2"/>
  <c r="J67" i="2"/>
  <c r="G67" i="2"/>
  <c r="D67" i="2"/>
  <c r="C67" i="2"/>
  <c r="J65" i="2"/>
  <c r="G65" i="2"/>
  <c r="D65" i="2"/>
  <c r="C65" i="2"/>
  <c r="J64" i="2"/>
  <c r="G64" i="2"/>
  <c r="D64" i="2"/>
  <c r="C64" i="2"/>
  <c r="N60" i="2"/>
  <c r="T60" i="2" s="1"/>
  <c r="J60" i="2"/>
  <c r="G60" i="2"/>
  <c r="D60" i="2"/>
  <c r="C60" i="2"/>
  <c r="O58" i="2"/>
  <c r="U58" i="2" s="1"/>
  <c r="V58" i="2" s="1"/>
  <c r="J58" i="2"/>
  <c r="G58" i="2"/>
  <c r="D58" i="2"/>
  <c r="C58" i="2"/>
  <c r="J57" i="2"/>
  <c r="G57" i="2"/>
  <c r="D57" i="2"/>
  <c r="C57" i="2"/>
  <c r="J56" i="2"/>
  <c r="G56" i="2"/>
  <c r="D56" i="2"/>
  <c r="C56" i="2"/>
  <c r="J55" i="2"/>
  <c r="G55" i="2"/>
  <c r="D55" i="2"/>
  <c r="C55" i="2"/>
  <c r="J54" i="2"/>
  <c r="G54" i="2"/>
  <c r="D54" i="2"/>
  <c r="C54" i="2"/>
  <c r="J53" i="2"/>
  <c r="G53" i="2"/>
  <c r="D53" i="2"/>
  <c r="C53" i="2"/>
  <c r="J52" i="2"/>
  <c r="G52" i="2"/>
  <c r="D52" i="2"/>
  <c r="C52" i="2"/>
  <c r="J51" i="2"/>
  <c r="G51" i="2"/>
  <c r="D51" i="2"/>
  <c r="C51" i="2"/>
  <c r="J50" i="2"/>
  <c r="G50" i="2"/>
  <c r="D50" i="2"/>
  <c r="C50" i="2"/>
  <c r="J49" i="2"/>
  <c r="G49" i="2"/>
  <c r="D49" i="2"/>
  <c r="C49" i="2"/>
  <c r="O48" i="2"/>
  <c r="U48" i="2" s="1"/>
  <c r="V48" i="2" s="1"/>
  <c r="N48" i="2"/>
  <c r="T48" i="2" s="1"/>
  <c r="J48" i="2"/>
  <c r="G48" i="2"/>
  <c r="D48" i="2"/>
  <c r="C48" i="2"/>
  <c r="J47" i="2"/>
  <c r="G47" i="2"/>
  <c r="D47" i="2"/>
  <c r="C47" i="2"/>
  <c r="J34" i="2"/>
  <c r="G34" i="2"/>
  <c r="D34" i="2"/>
  <c r="C34" i="2"/>
  <c r="J45" i="2"/>
  <c r="G45" i="2"/>
  <c r="D45" i="2"/>
  <c r="C45" i="2"/>
  <c r="J44" i="2"/>
  <c r="G44" i="2"/>
  <c r="D44" i="2"/>
  <c r="C44" i="2"/>
  <c r="J43" i="2"/>
  <c r="G43" i="2"/>
  <c r="D43" i="2"/>
  <c r="C43" i="2"/>
  <c r="O42" i="2"/>
  <c r="U42" i="2" s="1"/>
  <c r="J42" i="2"/>
  <c r="G42" i="2"/>
  <c r="D42" i="2"/>
  <c r="C42" i="2"/>
  <c r="J41" i="2"/>
  <c r="G41" i="2"/>
  <c r="D41" i="2"/>
  <c r="C41" i="2"/>
  <c r="N40" i="2"/>
  <c r="T40" i="2" s="1"/>
  <c r="J40" i="2"/>
  <c r="G40" i="2"/>
  <c r="D40" i="2"/>
  <c r="C40" i="2"/>
  <c r="J39" i="2"/>
  <c r="G39" i="2"/>
  <c r="D39" i="2"/>
  <c r="C39" i="2"/>
  <c r="J38" i="2"/>
  <c r="G38" i="2"/>
  <c r="D38" i="2"/>
  <c r="C38" i="2"/>
  <c r="J37" i="2"/>
  <c r="G37" i="2"/>
  <c r="J36" i="2"/>
  <c r="G36" i="2"/>
  <c r="D36" i="2"/>
  <c r="C36" i="2"/>
  <c r="O35" i="2"/>
  <c r="U35" i="2" s="1"/>
  <c r="J35" i="2"/>
  <c r="G35" i="2"/>
  <c r="D35" i="2"/>
  <c r="C35" i="2"/>
  <c r="J27" i="2"/>
  <c r="G27" i="2"/>
  <c r="D27" i="2"/>
  <c r="C27" i="2"/>
  <c r="J26" i="2"/>
  <c r="G26" i="2"/>
  <c r="D26" i="2"/>
  <c r="C26" i="2"/>
  <c r="J25" i="2"/>
  <c r="G25" i="2"/>
  <c r="D25" i="2"/>
  <c r="C25" i="2"/>
  <c r="J24" i="2"/>
  <c r="G24" i="2"/>
  <c r="D24" i="2"/>
  <c r="C24" i="2"/>
  <c r="J23" i="2"/>
  <c r="G23" i="2"/>
  <c r="D23" i="2"/>
  <c r="C23" i="2"/>
  <c r="J22" i="2"/>
  <c r="G22" i="2"/>
  <c r="D22" i="2"/>
  <c r="C22" i="2"/>
  <c r="J33" i="2"/>
  <c r="G33" i="2"/>
  <c r="D33" i="2"/>
  <c r="C33" i="2"/>
  <c r="J21" i="2"/>
  <c r="G21" i="2"/>
  <c r="D21" i="2"/>
  <c r="J20" i="2"/>
  <c r="G20" i="2"/>
  <c r="D20" i="2"/>
  <c r="C20" i="2"/>
  <c r="J19" i="2"/>
  <c r="G19" i="2"/>
  <c r="D19" i="2"/>
  <c r="C19" i="2"/>
  <c r="J17" i="2"/>
  <c r="G17" i="2"/>
  <c r="D17" i="2"/>
  <c r="C17" i="2"/>
  <c r="J32" i="2"/>
  <c r="G32" i="2"/>
  <c r="D32" i="2"/>
  <c r="C32" i="2"/>
  <c r="J16" i="2"/>
  <c r="G16" i="2"/>
  <c r="D16" i="2"/>
  <c r="C16" i="2"/>
  <c r="J18" i="2"/>
  <c r="G18" i="2"/>
  <c r="D18" i="2"/>
  <c r="C18" i="2"/>
  <c r="J13" i="2"/>
  <c r="G13" i="2"/>
  <c r="D13" i="2"/>
  <c r="C13" i="2"/>
  <c r="J15" i="2"/>
  <c r="G15" i="2"/>
  <c r="D15" i="2"/>
  <c r="C15" i="2"/>
  <c r="J14" i="2"/>
  <c r="G14" i="2"/>
  <c r="D14" i="2"/>
  <c r="C14" i="2"/>
  <c r="J12" i="2"/>
  <c r="G12" i="2"/>
  <c r="D12" i="2"/>
  <c r="C12" i="2"/>
  <c r="J31" i="2"/>
  <c r="G31" i="2"/>
  <c r="D31" i="2"/>
  <c r="J29" i="2"/>
  <c r="G29" i="2"/>
  <c r="D29" i="2"/>
  <c r="C29" i="2"/>
  <c r="J10" i="2"/>
  <c r="G10" i="2"/>
  <c r="D10" i="2"/>
  <c r="C10" i="2"/>
  <c r="J11" i="2"/>
  <c r="G11" i="2"/>
  <c r="D11" i="2"/>
  <c r="C11" i="2"/>
  <c r="J9" i="2"/>
  <c r="G9" i="2"/>
  <c r="D9" i="2"/>
  <c r="C9" i="2"/>
  <c r="J6" i="2"/>
  <c r="G6" i="2"/>
  <c r="D6" i="2"/>
  <c r="C6" i="2"/>
  <c r="J7" i="2"/>
  <c r="G7" i="2"/>
  <c r="D7" i="2"/>
  <c r="C7" i="2"/>
  <c r="J28" i="2"/>
  <c r="G28" i="2"/>
  <c r="D28" i="2"/>
  <c r="C28" i="2"/>
  <c r="J30" i="2"/>
  <c r="G30" i="2"/>
  <c r="D30" i="2"/>
  <c r="C30" i="2"/>
  <c r="J8" i="2"/>
  <c r="G8" i="2"/>
  <c r="D8" i="2"/>
  <c r="C8" i="2"/>
  <c r="J5" i="2"/>
  <c r="G5" i="2"/>
  <c r="D5" i="2"/>
  <c r="C5" i="2"/>
  <c r="T17" i="1"/>
  <c r="C17" i="1"/>
  <c r="T18" i="1"/>
  <c r="C18" i="1"/>
  <c r="T16" i="1"/>
  <c r="C16" i="1"/>
  <c r="T14" i="1"/>
  <c r="C14" i="1"/>
  <c r="T15" i="1"/>
  <c r="C15" i="1"/>
  <c r="T12" i="1"/>
  <c r="C13" i="1"/>
  <c r="T13" i="1"/>
  <c r="C12" i="1"/>
  <c r="T11" i="1"/>
  <c r="C11" i="1"/>
  <c r="N40" i="3" l="1"/>
  <c r="Q40" i="3" s="1"/>
  <c r="N52" i="2"/>
  <c r="T52" i="2" s="1"/>
  <c r="D32" i="5"/>
  <c r="N66" i="2"/>
  <c r="T66" i="2" s="1"/>
  <c r="N63" i="3"/>
  <c r="Q63" i="3" s="1"/>
  <c r="Y2" i="5"/>
  <c r="BU43" i="5" s="1"/>
  <c r="N50" i="2"/>
  <c r="T50" i="2" s="1"/>
  <c r="V50" i="2" s="1"/>
  <c r="O60" i="2"/>
  <c r="U60" i="2" s="1"/>
  <c r="V60" i="2" s="1"/>
  <c r="O35" i="3"/>
  <c r="R35" i="3" s="1"/>
  <c r="S35" i="3" s="1"/>
  <c r="C64" i="3"/>
  <c r="BT32" i="5"/>
  <c r="P32" i="2" s="1"/>
  <c r="BT41" i="5"/>
  <c r="P52" i="2" s="1"/>
  <c r="N9" i="2"/>
  <c r="T9" i="2" s="1"/>
  <c r="V9" i="2" s="1"/>
  <c r="N43" i="2"/>
  <c r="T43" i="2" s="1"/>
  <c r="N56" i="2"/>
  <c r="T56" i="2" s="1"/>
  <c r="N33" i="3"/>
  <c r="Q33" i="3" s="1"/>
  <c r="S33" i="3" s="1"/>
  <c r="D87" i="5"/>
  <c r="N47" i="2"/>
  <c r="T47" i="2" s="1"/>
  <c r="V47" i="2" s="1"/>
  <c r="O32" i="2"/>
  <c r="U32" i="2" s="1"/>
  <c r="V32" i="2" s="1"/>
  <c r="N36" i="2"/>
  <c r="T36" i="2" s="1"/>
  <c r="N68" i="2"/>
  <c r="T68" i="2" s="1"/>
  <c r="V68" i="2" s="1"/>
  <c r="BT55" i="5"/>
  <c r="P56" i="2" s="1"/>
  <c r="BT85" i="5"/>
  <c r="P64" i="3" s="1"/>
  <c r="BT91" i="5"/>
  <c r="P49" i="3" s="1"/>
  <c r="S59" i="3"/>
  <c r="O52" i="2"/>
  <c r="U52" i="2" s="1"/>
  <c r="V52" i="2" s="1"/>
  <c r="N26" i="3"/>
  <c r="Q26" i="3" s="1"/>
  <c r="N39" i="3"/>
  <c r="Q39" i="3" s="1"/>
  <c r="N42" i="3"/>
  <c r="Q42" i="3" s="1"/>
  <c r="S42" i="3" s="1"/>
  <c r="E2" i="5"/>
  <c r="BU4" i="5" s="1"/>
  <c r="A8" i="6" s="1"/>
  <c r="AC2" i="5"/>
  <c r="BU50" i="5" s="1"/>
  <c r="BT11" i="5"/>
  <c r="P36" i="2" s="1"/>
  <c r="BT20" i="5"/>
  <c r="P43" i="2" s="1"/>
  <c r="D91" i="5"/>
  <c r="N21" i="3"/>
  <c r="Q21" i="3" s="1"/>
  <c r="S21" i="3" s="1"/>
  <c r="N10" i="3"/>
  <c r="Q10" i="3" s="1"/>
  <c r="N23" i="2"/>
  <c r="T23" i="2" s="1"/>
  <c r="V23" i="2" s="1"/>
  <c r="BT45" i="5"/>
  <c r="P8" i="2" s="1"/>
  <c r="N15" i="2"/>
  <c r="T15" i="2" s="1"/>
  <c r="N16" i="3"/>
  <c r="Q16" i="3" s="1"/>
  <c r="S16" i="3" s="1"/>
  <c r="BT107" i="5"/>
  <c r="P58" i="3" s="1"/>
  <c r="D40" i="5"/>
  <c r="N64" i="2"/>
  <c r="T64" i="2" s="1"/>
  <c r="V64" i="2" s="1"/>
  <c r="N45" i="2"/>
  <c r="T45" i="2" s="1"/>
  <c r="N16" i="2"/>
  <c r="T16" i="2" s="1"/>
  <c r="BT57" i="5"/>
  <c r="P20" i="2" s="1"/>
  <c r="N8" i="2"/>
  <c r="T8" i="2" s="1"/>
  <c r="BT108" i="5"/>
  <c r="P57" i="3" s="1"/>
  <c r="N24" i="3"/>
  <c r="Q24" i="3" s="1"/>
  <c r="N23" i="3"/>
  <c r="Q23" i="3" s="1"/>
  <c r="S23" i="3" s="1"/>
  <c r="BT68" i="5"/>
  <c r="P38" i="3" s="1"/>
  <c r="BT65" i="5"/>
  <c r="P10" i="3" s="1"/>
  <c r="N10" i="2"/>
  <c r="T10" i="2" s="1"/>
  <c r="V10" i="2" s="1"/>
  <c r="N31" i="2"/>
  <c r="T31" i="2" s="1"/>
  <c r="N14" i="2"/>
  <c r="T14" i="2" s="1"/>
  <c r="V14" i="2" s="1"/>
  <c r="N5" i="2"/>
  <c r="T5" i="2" s="1"/>
  <c r="V5" i="2" s="1"/>
  <c r="N22" i="2"/>
  <c r="T22" i="2" s="1"/>
  <c r="V22" i="2" s="1"/>
  <c r="N16" i="1"/>
  <c r="D29" i="5"/>
  <c r="BT36" i="5"/>
  <c r="P66" i="2" s="1"/>
  <c r="N27" i="2"/>
  <c r="T27" i="2" s="1"/>
  <c r="V27" i="2" s="1"/>
  <c r="BT54" i="5"/>
  <c r="P27" i="2" s="1"/>
  <c r="BT59" i="5"/>
  <c r="P16" i="2" s="1"/>
  <c r="O16" i="2"/>
  <c r="U16" i="2" s="1"/>
  <c r="O46" i="3"/>
  <c r="R46" i="3" s="1"/>
  <c r="S46" i="3" s="1"/>
  <c r="O57" i="3"/>
  <c r="R57" i="3" s="1"/>
  <c r="S57" i="3" s="1"/>
  <c r="N12" i="1"/>
  <c r="BT8" i="5"/>
  <c r="P65" i="2" s="1"/>
  <c r="O8" i="2"/>
  <c r="U8" i="2" s="1"/>
  <c r="C31" i="2"/>
  <c r="N13" i="2"/>
  <c r="T13" i="2" s="1"/>
  <c r="N70" i="2"/>
  <c r="T70" i="2" s="1"/>
  <c r="BT17" i="5"/>
  <c r="P9" i="2" s="1"/>
  <c r="BT18" i="5"/>
  <c r="P5" i="2" s="1"/>
  <c r="BT28" i="5"/>
  <c r="P48" i="2" s="1"/>
  <c r="BT47" i="5"/>
  <c r="P6" i="2" s="1"/>
  <c r="BT53" i="5"/>
  <c r="P40" i="2" s="1"/>
  <c r="BT61" i="5"/>
  <c r="P67" i="2" s="1"/>
  <c r="BT67" i="5"/>
  <c r="P39" i="3" s="1"/>
  <c r="BT98" i="5"/>
  <c r="P33" i="3" s="1"/>
  <c r="BT99" i="5"/>
  <c r="P28" i="3" s="1"/>
  <c r="D103" i="5"/>
  <c r="BT104" i="5"/>
  <c r="P62" i="3" s="1"/>
  <c r="BT123" i="5"/>
  <c r="P43" i="3" s="1"/>
  <c r="O13" i="1"/>
  <c r="V30" i="2"/>
  <c r="N21" i="2"/>
  <c r="T21" i="2" s="1"/>
  <c r="V21" i="2" s="1"/>
  <c r="V70" i="2"/>
  <c r="N31" i="3"/>
  <c r="Q31" i="3" s="1"/>
  <c r="N44" i="3"/>
  <c r="Q44" i="3" s="1"/>
  <c r="BT10" i="5"/>
  <c r="P37" i="2" s="1"/>
  <c r="BT26" i="5"/>
  <c r="P34" i="2" s="1"/>
  <c r="BT46" i="5"/>
  <c r="P12" i="2" s="1"/>
  <c r="BT70" i="5"/>
  <c r="P44" i="3" s="1"/>
  <c r="BT71" i="5"/>
  <c r="P31" i="3" s="1"/>
  <c r="BT122" i="5"/>
  <c r="AO86" i="6"/>
  <c r="AO52" i="6"/>
  <c r="AO62" i="6"/>
  <c r="AO80" i="6"/>
  <c r="AO3" i="6"/>
  <c r="AO22" i="6"/>
  <c r="AO39" i="6"/>
  <c r="AO27" i="6"/>
  <c r="V11" i="2"/>
  <c r="N26" i="2"/>
  <c r="T26" i="2" s="1"/>
  <c r="V26" i="2" s="1"/>
  <c r="N7" i="2"/>
  <c r="T7" i="2" s="1"/>
  <c r="V7" i="2" s="1"/>
  <c r="BT12" i="5"/>
  <c r="P29" i="2" s="1"/>
  <c r="BT42" i="5"/>
  <c r="P53" i="2" s="1"/>
  <c r="O17" i="1"/>
  <c r="N14" i="1"/>
  <c r="N28" i="2"/>
  <c r="T28" i="2" s="1"/>
  <c r="V28" i="2" s="1"/>
  <c r="O12" i="2"/>
  <c r="U12" i="2" s="1"/>
  <c r="N25" i="2"/>
  <c r="T25" i="2" s="1"/>
  <c r="N37" i="2"/>
  <c r="T37" i="2" s="1"/>
  <c r="V37" i="2" s="1"/>
  <c r="N41" i="2"/>
  <c r="T41" i="2" s="1"/>
  <c r="V41" i="2" s="1"/>
  <c r="O34" i="2"/>
  <c r="U34" i="2" s="1"/>
  <c r="V34" i="2" s="1"/>
  <c r="N57" i="2"/>
  <c r="T57" i="2" s="1"/>
  <c r="V57" i="2" s="1"/>
  <c r="N65" i="2"/>
  <c r="T65" i="2" s="1"/>
  <c r="V65" i="2" s="1"/>
  <c r="BT5" i="5"/>
  <c r="P26" i="2" s="1"/>
  <c r="BT13" i="5"/>
  <c r="D26" i="5"/>
  <c r="BT27" i="5"/>
  <c r="P47" i="2" s="1"/>
  <c r="BT35" i="5"/>
  <c r="P50" i="2" s="1"/>
  <c r="D47" i="5"/>
  <c r="BT49" i="5"/>
  <c r="P55" i="2" s="1"/>
  <c r="N18" i="1"/>
  <c r="N17" i="1"/>
  <c r="N55" i="2"/>
  <c r="T55" i="2" s="1"/>
  <c r="V55" i="2" s="1"/>
  <c r="O56" i="2"/>
  <c r="U56" i="2" s="1"/>
  <c r="N69" i="2"/>
  <c r="T69" i="2" s="1"/>
  <c r="V69" i="2" s="1"/>
  <c r="BT7" i="5"/>
  <c r="P35" i="2" s="1"/>
  <c r="BT33" i="5"/>
  <c r="P41" i="2" s="1"/>
  <c r="N11" i="1"/>
  <c r="N35" i="2"/>
  <c r="T35" i="2" s="1"/>
  <c r="V35" i="2" s="1"/>
  <c r="O36" i="2"/>
  <c r="U36" i="2" s="1"/>
  <c r="N39" i="2"/>
  <c r="T39" i="2" s="1"/>
  <c r="V39" i="2" s="1"/>
  <c r="N49" i="2"/>
  <c r="T49" i="2" s="1"/>
  <c r="D4" i="5"/>
  <c r="D23" i="5"/>
  <c r="D42" i="5"/>
  <c r="O18" i="1"/>
  <c r="D57" i="5"/>
  <c r="O11" i="1"/>
  <c r="N29" i="2"/>
  <c r="T29" i="2" s="1"/>
  <c r="V29" i="2" s="1"/>
  <c r="N20" i="2"/>
  <c r="T20" i="2" s="1"/>
  <c r="V20" i="2" s="1"/>
  <c r="N44" i="2"/>
  <c r="T44" i="2" s="1"/>
  <c r="V44" i="2" s="1"/>
  <c r="BT34" i="5"/>
  <c r="P49" i="2" s="1"/>
  <c r="BT48" i="5"/>
  <c r="P54" i="2" s="1"/>
  <c r="N13" i="1"/>
  <c r="N15" i="1"/>
  <c r="V19" i="2"/>
  <c r="N18" i="2"/>
  <c r="T18" i="2" s="1"/>
  <c r="V18" i="2" s="1"/>
  <c r="BT23" i="5"/>
  <c r="P11" i="2" s="1"/>
  <c r="N12" i="2"/>
  <c r="T12" i="2" s="1"/>
  <c r="N42" i="2"/>
  <c r="T42" i="2" s="1"/>
  <c r="V42" i="2" s="1"/>
  <c r="O43" i="2"/>
  <c r="U43" i="2" s="1"/>
  <c r="N67" i="2"/>
  <c r="T67" i="2" s="1"/>
  <c r="V67" i="2" s="1"/>
  <c r="O66" i="2"/>
  <c r="U66" i="2" s="1"/>
  <c r="BT31" i="5"/>
  <c r="P22" i="2" s="1"/>
  <c r="BT64" i="5"/>
  <c r="P61" i="3" s="1"/>
  <c r="I18" i="1"/>
  <c r="J18" i="1" s="1"/>
  <c r="S56" i="3"/>
  <c r="AE15" i="1"/>
  <c r="O38" i="3"/>
  <c r="R38" i="3" s="1"/>
  <c r="S38" i="3" s="1"/>
  <c r="D68" i="5"/>
  <c r="BT66" i="5"/>
  <c r="P5" i="3" s="1"/>
  <c r="N5" i="3"/>
  <c r="Q5" i="3" s="1"/>
  <c r="AE11" i="1"/>
  <c r="BQ92" i="5"/>
  <c r="O7" i="3" s="1"/>
  <c r="R7" i="3" s="1"/>
  <c r="N7" i="3"/>
  <c r="Q7" i="3" s="1"/>
  <c r="N13" i="3"/>
  <c r="BT80" i="5"/>
  <c r="P13" i="3" s="1"/>
  <c r="BT78" i="5"/>
  <c r="P16" i="3" s="1"/>
  <c r="BT74" i="5"/>
  <c r="P6" i="3" s="1"/>
  <c r="N6" i="3"/>
  <c r="D73" i="5"/>
  <c r="S9" i="3"/>
  <c r="BT73" i="5"/>
  <c r="P9" i="3" s="1"/>
  <c r="AE14" i="1"/>
  <c r="N25" i="3"/>
  <c r="Q25" i="3" s="1"/>
  <c r="D110" i="5"/>
  <c r="O58" i="3"/>
  <c r="R58" i="3" s="1"/>
  <c r="AE18" i="1"/>
  <c r="AF18" i="1"/>
  <c r="AE17" i="1"/>
  <c r="AE13" i="1"/>
  <c r="N41" i="3"/>
  <c r="Q41" i="3" s="1"/>
  <c r="BT79" i="5"/>
  <c r="P11" i="3" s="1"/>
  <c r="BT116" i="5"/>
  <c r="P17" i="3" s="1"/>
  <c r="N28" i="3"/>
  <c r="Q28" i="3" s="1"/>
  <c r="O37" i="3"/>
  <c r="R37" i="3" s="1"/>
  <c r="S37" i="3" s="1"/>
  <c r="BT106" i="5"/>
  <c r="P50" i="3" s="1"/>
  <c r="BT112" i="5"/>
  <c r="P37" i="3" s="1"/>
  <c r="BT118" i="5"/>
  <c r="P14" i="3" s="1"/>
  <c r="N11" i="3"/>
  <c r="N50" i="3"/>
  <c r="Q50" i="3" s="1"/>
  <c r="S50" i="3" s="1"/>
  <c r="O62" i="3"/>
  <c r="R62" i="3" s="1"/>
  <c r="S62" i="3" s="1"/>
  <c r="D90" i="5"/>
  <c r="BT93" i="5"/>
  <c r="P23" i="3" s="1"/>
  <c r="BT105" i="5"/>
  <c r="P59" i="3" s="1"/>
  <c r="BT119" i="5"/>
  <c r="P8" i="3" s="1"/>
  <c r="N17" i="3"/>
  <c r="BS78" i="5"/>
  <c r="AH12" i="1" s="1"/>
  <c r="AF17" i="1"/>
  <c r="N8" i="3"/>
  <c r="O31" i="3"/>
  <c r="O61" i="3"/>
  <c r="R61" i="3" s="1"/>
  <c r="O64" i="3"/>
  <c r="R64" i="3" s="1"/>
  <c r="S64" i="3" s="1"/>
  <c r="BT69" i="5"/>
  <c r="P42" i="3" s="1"/>
  <c r="D81" i="5"/>
  <c r="D86" i="5"/>
  <c r="D116" i="5"/>
  <c r="BT117" i="5"/>
  <c r="P21" i="3" s="1"/>
  <c r="AE12" i="1"/>
  <c r="AF12" i="1"/>
  <c r="O10" i="3"/>
  <c r="N14" i="3"/>
  <c r="O39" i="3"/>
  <c r="R39" i="3" s="1"/>
  <c r="O49" i="3"/>
  <c r="R49" i="3" s="1"/>
  <c r="S49" i="3" s="1"/>
  <c r="BT81" i="5"/>
  <c r="P45" i="3" s="1"/>
  <c r="D83" i="5"/>
  <c r="BT86" i="5"/>
  <c r="P22" i="3" s="1"/>
  <c r="BT88" i="5"/>
  <c r="P12" i="3" s="1"/>
  <c r="BT97" i="5"/>
  <c r="P29" i="3" s="1"/>
  <c r="D99" i="5"/>
  <c r="AF11" i="1"/>
  <c r="O44" i="3"/>
  <c r="R44" i="3" s="1"/>
  <c r="AF14" i="1"/>
  <c r="BT83" i="5"/>
  <c r="P47" i="3" s="1"/>
  <c r="O28" i="3"/>
  <c r="R28" i="3" s="1"/>
  <c r="O43" i="3"/>
  <c r="R43" i="3" s="1"/>
  <c r="S43" i="3" s="1"/>
  <c r="BT121" i="5"/>
  <c r="AG15" i="1"/>
  <c r="Z18" i="1"/>
  <c r="AA18" i="1" s="1"/>
  <c r="I15" i="1"/>
  <c r="J15" i="1" s="1"/>
  <c r="I17" i="1"/>
  <c r="J17" i="1" s="1"/>
  <c r="AG14" i="1"/>
  <c r="Z16" i="1"/>
  <c r="AA16" i="1" s="1"/>
  <c r="I11" i="1"/>
  <c r="J11" i="1" s="1"/>
  <c r="AG13" i="1"/>
  <c r="AG18" i="1"/>
  <c r="AG16" i="1"/>
  <c r="Z11" i="1"/>
  <c r="AA11" i="1" s="1"/>
  <c r="Z17" i="1"/>
  <c r="AA17" i="1" s="1"/>
  <c r="S47" i="3"/>
  <c r="I16" i="1"/>
  <c r="J16" i="1" s="1"/>
  <c r="AK2" i="5"/>
  <c r="BU64" i="5" s="1"/>
  <c r="C61" i="3"/>
  <c r="C28" i="3"/>
  <c r="A73" i="6"/>
  <c r="BE2" i="5"/>
  <c r="BU99" i="5" s="1"/>
  <c r="BT37" i="5"/>
  <c r="P13" i="2" s="1"/>
  <c r="O13" i="2"/>
  <c r="U13" i="2" s="1"/>
  <c r="O14" i="1"/>
  <c r="BS36" i="5"/>
  <c r="P14" i="1" s="1"/>
  <c r="BT120" i="5"/>
  <c r="P63" i="3" s="1"/>
  <c r="O63" i="3"/>
  <c r="R63" i="3" s="1"/>
  <c r="BS115" i="5"/>
  <c r="AH13" i="1" s="1"/>
  <c r="AO11" i="6"/>
  <c r="AG12" i="1"/>
  <c r="Z12" i="1"/>
  <c r="AA12" i="1" s="1"/>
  <c r="BR95" i="5"/>
  <c r="AE16" i="1" s="1"/>
  <c r="BQ95" i="5"/>
  <c r="D114" i="5"/>
  <c r="N52" i="3"/>
  <c r="Q52" i="3" s="1"/>
  <c r="Z13" i="1"/>
  <c r="AA13" i="1" s="1"/>
  <c r="I14" i="1"/>
  <c r="J14" i="1" s="1"/>
  <c r="BT30" i="5"/>
  <c r="P24" i="2" s="1"/>
  <c r="A27" i="6"/>
  <c r="U2" i="5"/>
  <c r="BU36" i="5" s="1"/>
  <c r="BT58" i="5"/>
  <c r="P15" i="2" s="1"/>
  <c r="O15" i="2"/>
  <c r="U15" i="2" s="1"/>
  <c r="BS57" i="5"/>
  <c r="P17" i="1" s="1"/>
  <c r="D60" i="5"/>
  <c r="BT60" i="5"/>
  <c r="P58" i="2" s="1"/>
  <c r="D89" i="5"/>
  <c r="N30" i="3"/>
  <c r="Q30" i="3" s="1"/>
  <c r="S30" i="3" s="1"/>
  <c r="BT110" i="5"/>
  <c r="P15" i="3" s="1"/>
  <c r="O15" i="3"/>
  <c r="BT62" i="5"/>
  <c r="P38" i="2" s="1"/>
  <c r="O38" i="2"/>
  <c r="U38" i="2" s="1"/>
  <c r="AG17" i="1"/>
  <c r="B8" i="6"/>
  <c r="D37" i="2"/>
  <c r="BT25" i="5"/>
  <c r="P45" i="2" s="1"/>
  <c r="O15" i="1"/>
  <c r="BS22" i="5"/>
  <c r="P15" i="1" s="1"/>
  <c r="BT52" i="5"/>
  <c r="P25" i="2" s="1"/>
  <c r="O25" i="2"/>
  <c r="U25" i="2" s="1"/>
  <c r="D84" i="5"/>
  <c r="N48" i="3"/>
  <c r="Q48" i="3" s="1"/>
  <c r="S48" i="3" s="1"/>
  <c r="D102" i="5"/>
  <c r="N32" i="3"/>
  <c r="O19" i="3"/>
  <c r="BT87" i="5"/>
  <c r="P19" i="3" s="1"/>
  <c r="AG11" i="1"/>
  <c r="I12" i="1"/>
  <c r="J12" i="1" s="1"/>
  <c r="I13" i="1"/>
  <c r="J13" i="1" s="1"/>
  <c r="Z15" i="1"/>
  <c r="AA15" i="1" s="1"/>
  <c r="Z14" i="1"/>
  <c r="AA14" i="1" s="1"/>
  <c r="BT84" i="5"/>
  <c r="P48" i="3" s="1"/>
  <c r="BT100" i="5"/>
  <c r="P26" i="3" s="1"/>
  <c r="BS99" i="5"/>
  <c r="AH15" i="1" s="1"/>
  <c r="AF15" i="1"/>
  <c r="O26" i="3"/>
  <c r="A80" i="6"/>
  <c r="C58" i="3"/>
  <c r="A11" i="6"/>
  <c r="I2" i="5"/>
  <c r="BU15" i="5" s="1"/>
  <c r="N51" i="2"/>
  <c r="T51" i="2" s="1"/>
  <c r="V51" i="2" s="1"/>
  <c r="N24" i="2"/>
  <c r="T24" i="2" s="1"/>
  <c r="V24" i="2" s="1"/>
  <c r="N38" i="2"/>
  <c r="T38" i="2" s="1"/>
  <c r="O45" i="2"/>
  <c r="U45" i="2" s="1"/>
  <c r="V45" i="2" s="1"/>
  <c r="O49" i="2"/>
  <c r="U49" i="2" s="1"/>
  <c r="V49" i="2" s="1"/>
  <c r="O29" i="3"/>
  <c r="R29" i="3" s="1"/>
  <c r="BS50" i="5"/>
  <c r="P18" i="1" s="1"/>
  <c r="O34" i="3"/>
  <c r="BT75" i="5"/>
  <c r="P34" i="3" s="1"/>
  <c r="BS43" i="5"/>
  <c r="P11" i="1" s="1"/>
  <c r="BT43" i="5"/>
  <c r="P31" i="2" s="1"/>
  <c r="D64" i="5"/>
  <c r="N61" i="3"/>
  <c r="Q61" i="3" s="1"/>
  <c r="D75" i="5"/>
  <c r="N34" i="3"/>
  <c r="Q34" i="3" s="1"/>
  <c r="O41" i="3"/>
  <c r="R41" i="3" s="1"/>
  <c r="BT77" i="5"/>
  <c r="P41" i="3" s="1"/>
  <c r="AO57" i="6"/>
  <c r="AO68" i="6"/>
  <c r="O12" i="1"/>
  <c r="AF13" i="1"/>
  <c r="BS29" i="5"/>
  <c r="P16" i="1" s="1"/>
  <c r="BT40" i="5"/>
  <c r="P30" i="2" s="1"/>
  <c r="BT90" i="5"/>
  <c r="P36" i="3" s="1"/>
  <c r="O36" i="3"/>
  <c r="R36" i="3" s="1"/>
  <c r="S36" i="3" s="1"/>
  <c r="A68" i="6"/>
  <c r="BA2" i="5"/>
  <c r="BU92" i="5" s="1"/>
  <c r="BT103" i="5"/>
  <c r="P56" i="3" s="1"/>
  <c r="D107" i="5"/>
  <c r="N58" i="3"/>
  <c r="Q58" i="3" s="1"/>
  <c r="BT113" i="5"/>
  <c r="P51" i="3" s="1"/>
  <c r="AO16" i="6"/>
  <c r="AO34" i="6"/>
  <c r="AO44" i="6"/>
  <c r="N27" i="3"/>
  <c r="D115" i="5"/>
  <c r="O6" i="2"/>
  <c r="U6" i="2" s="1"/>
  <c r="V6" i="2" s="1"/>
  <c r="O5" i="3"/>
  <c r="R5" i="3" s="1"/>
  <c r="BT6" i="5"/>
  <c r="P39" i="2" s="1"/>
  <c r="BT15" i="5"/>
  <c r="P21" i="2" s="1"/>
  <c r="BT22" i="5"/>
  <c r="P18" i="2" s="1"/>
  <c r="BT24" i="5"/>
  <c r="P14" i="2" s="1"/>
  <c r="BT29" i="5"/>
  <c r="P19" i="2" s="1"/>
  <c r="BT38" i="5"/>
  <c r="P17" i="2" s="1"/>
  <c r="BT51" i="5"/>
  <c r="P33" i="2" s="1"/>
  <c r="C31" i="3"/>
  <c r="A52" i="6"/>
  <c r="AO2" i="5"/>
  <c r="BU71" i="5" s="1"/>
  <c r="BT101" i="5"/>
  <c r="P20" i="3" s="1"/>
  <c r="BT109" i="5"/>
  <c r="P60" i="3" s="1"/>
  <c r="AO73" i="6"/>
  <c r="BS4" i="5"/>
  <c r="P12" i="1" s="1"/>
  <c r="BT9" i="5"/>
  <c r="P68" i="2" s="1"/>
  <c r="BT16" i="5"/>
  <c r="P64" i="2" s="1"/>
  <c r="N12" i="3"/>
  <c r="D88" i="5"/>
  <c r="D113" i="5"/>
  <c r="N51" i="3"/>
  <c r="Q51" i="3" s="1"/>
  <c r="S51" i="3" s="1"/>
  <c r="N17" i="2"/>
  <c r="T17" i="2" s="1"/>
  <c r="V17" i="2" s="1"/>
  <c r="N33" i="2"/>
  <c r="T33" i="2" s="1"/>
  <c r="V33" i="2" s="1"/>
  <c r="N20" i="3"/>
  <c r="BT4" i="5"/>
  <c r="P7" i="2" s="1"/>
  <c r="BT14" i="5"/>
  <c r="P28" i="2" s="1"/>
  <c r="BT21" i="5"/>
  <c r="BT56" i="5"/>
  <c r="P57" i="2" s="1"/>
  <c r="BT76" i="5"/>
  <c r="P40" i="3" s="1"/>
  <c r="O40" i="3"/>
  <c r="R40" i="3" s="1"/>
  <c r="S40" i="3" s="1"/>
  <c r="BT115" i="5"/>
  <c r="P27" i="3" s="1"/>
  <c r="AO91" i="6"/>
  <c r="BS15" i="5"/>
  <c r="P13" i="1" s="1"/>
  <c r="BT72" i="5"/>
  <c r="P24" i="3" s="1"/>
  <c r="O24" i="3"/>
  <c r="BT111" i="5"/>
  <c r="P25" i="3" s="1"/>
  <c r="O25" i="3"/>
  <c r="R25" i="3" s="1"/>
  <c r="O16" i="1"/>
  <c r="O31" i="2"/>
  <c r="U31" i="2" s="1"/>
  <c r="O22" i="3"/>
  <c r="N29" i="3"/>
  <c r="Q29" i="3" s="1"/>
  <c r="O45" i="3"/>
  <c r="R45" i="3" s="1"/>
  <c r="S45" i="3" s="1"/>
  <c r="N60" i="3"/>
  <c r="Q60" i="3" s="1"/>
  <c r="S60" i="3" s="1"/>
  <c r="BT39" i="5"/>
  <c r="P51" i="2" s="1"/>
  <c r="BT44" i="5"/>
  <c r="P10" i="2" s="1"/>
  <c r="BT50" i="5"/>
  <c r="P23" i="2" s="1"/>
  <c r="BS71" i="5"/>
  <c r="AH14" i="1" s="1"/>
  <c r="BS85" i="5"/>
  <c r="AH17" i="1" s="1"/>
  <c r="BT89" i="5"/>
  <c r="P30" i="3" s="1"/>
  <c r="BT94" i="5"/>
  <c r="BT102" i="5"/>
  <c r="P32" i="3" s="1"/>
  <c r="BT114" i="5"/>
  <c r="P52" i="3" s="1"/>
  <c r="O52" i="3"/>
  <c r="R52" i="3" s="1"/>
  <c r="BS64" i="5"/>
  <c r="AH11" i="1" s="1"/>
  <c r="BS107" i="5"/>
  <c r="AH18" i="1" s="1"/>
  <c r="D121" i="5"/>
  <c r="D123" i="5"/>
  <c r="V43" i="2" l="1"/>
  <c r="C37" i="2"/>
  <c r="V56" i="2"/>
  <c r="V8" i="2"/>
  <c r="V66" i="2"/>
  <c r="S63" i="3"/>
  <c r="V31" i="2"/>
  <c r="S39" i="3"/>
  <c r="V36" i="2"/>
  <c r="V16" i="2"/>
  <c r="V15" i="2"/>
  <c r="Q14" i="1"/>
  <c r="V25" i="2"/>
  <c r="Q12" i="1"/>
  <c r="Q16" i="1"/>
  <c r="V13" i="2"/>
  <c r="S41" i="3"/>
  <c r="S44" i="3"/>
  <c r="V38" i="2"/>
  <c r="Q11" i="1"/>
  <c r="Q13" i="1"/>
  <c r="Q18" i="1"/>
  <c r="S58" i="3"/>
  <c r="V12" i="2"/>
  <c r="S61" i="3"/>
  <c r="P42" i="2"/>
  <c r="P69" i="2"/>
  <c r="Q15" i="1"/>
  <c r="Q17" i="1"/>
  <c r="R26" i="3"/>
  <c r="S26" i="3" s="1"/>
  <c r="Q8" i="3"/>
  <c r="S8" i="3" s="1"/>
  <c r="R19" i="3"/>
  <c r="S19" i="3" s="1"/>
  <c r="R34" i="3"/>
  <c r="S34" i="3" s="1"/>
  <c r="R31" i="3"/>
  <c r="S31" i="3" s="1"/>
  <c r="R24" i="3"/>
  <c r="S24" i="3" s="1"/>
  <c r="Q27" i="3"/>
  <c r="S27" i="3" s="1"/>
  <c r="R15" i="3"/>
  <c r="S15" i="3" s="1"/>
  <c r="Q11" i="3"/>
  <c r="S11" i="3" s="1"/>
  <c r="Q32" i="3"/>
  <c r="S32" i="3" s="1"/>
  <c r="Q17" i="3"/>
  <c r="S17" i="3" s="1"/>
  <c r="Q13" i="3"/>
  <c r="S13" i="3" s="1"/>
  <c r="Q14" i="3"/>
  <c r="S14" i="3" s="1"/>
  <c r="Q20" i="3"/>
  <c r="S20" i="3" s="1"/>
  <c r="R22" i="3"/>
  <c r="S22" i="3" s="1"/>
  <c r="Q12" i="3"/>
  <c r="S12" i="3" s="1"/>
  <c r="R10" i="3"/>
  <c r="S10" i="3" s="1"/>
  <c r="Q6" i="3"/>
  <c r="S6" i="3" s="1"/>
  <c r="AI15" i="1"/>
  <c r="S5" i="3"/>
  <c r="AI11" i="1"/>
  <c r="BT92" i="5"/>
  <c r="P7" i="3" s="1"/>
  <c r="S7" i="3"/>
  <c r="AI14" i="1"/>
  <c r="S25" i="3"/>
  <c r="AI18" i="1"/>
  <c r="AI17" i="1"/>
  <c r="AI13" i="1"/>
  <c r="AI12" i="1"/>
  <c r="S29" i="3"/>
  <c r="S28" i="3"/>
  <c r="D95" i="5"/>
  <c r="N18" i="3"/>
  <c r="Q18" i="3" s="1"/>
  <c r="O18" i="3"/>
  <c r="R18" i="3" s="1"/>
  <c r="AF16" i="1"/>
  <c r="AI16" i="1" s="1"/>
  <c r="BT95" i="5"/>
  <c r="P18" i="3" s="1"/>
  <c r="BS92" i="5"/>
  <c r="AH16" i="1" s="1"/>
  <c r="P70" i="2"/>
  <c r="P44" i="2"/>
  <c r="S52" i="3"/>
  <c r="S18" i="3" l="1"/>
</calcChain>
</file>

<file path=xl/sharedStrings.xml><?xml version="1.0" encoding="utf-8"?>
<sst xmlns="http://schemas.openxmlformats.org/spreadsheetml/2006/main" count="465" uniqueCount="151">
  <si>
    <t>Rezultāti PLATINUM</t>
  </si>
  <si>
    <t>Rezultāti GOLD</t>
  </si>
  <si>
    <t>Vieta</t>
  </si>
  <si>
    <t>Komanda</t>
  </si>
  <si>
    <t>Par summu 3 aplis</t>
  </si>
  <si>
    <t>Punkti   3 aplis kopā</t>
  </si>
  <si>
    <t>Ieskaites punkti      3 aplis</t>
  </si>
  <si>
    <t>Kopā</t>
  </si>
  <si>
    <t>spēļu skaits 4 aplis</t>
  </si>
  <si>
    <t>Punkti 3 aplis</t>
  </si>
  <si>
    <t>Kom-as vidējais      3 aplis</t>
  </si>
  <si>
    <t>Vīriešu reitings</t>
  </si>
  <si>
    <t>1.aplis</t>
  </si>
  <si>
    <t>2.aplis</t>
  </si>
  <si>
    <t>3.aplis</t>
  </si>
  <si>
    <t>4.aplis</t>
  </si>
  <si>
    <t>Vārds, Uzvārds</t>
  </si>
  <si>
    <t>Spēles</t>
  </si>
  <si>
    <t>Summa</t>
  </si>
  <si>
    <t>Vidējais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</si>
  <si>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</si>
  <si>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</si>
  <si>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</si>
  <si>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</si>
  <si>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</si>
  <si>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</si>
  <si>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</si>
  <si>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</si>
  <si>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</si>
  <si>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</si>
  <si>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</si>
  <si>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Pārdaugavas AVANGĀRDS</t>
  </si>
  <si>
    <t>Liquide Time</t>
  </si>
  <si>
    <t>RR Dziednieks</t>
  </si>
  <si>
    <t>Šarmageddon</t>
  </si>
  <si>
    <t>Wolfpack</t>
  </si>
  <si>
    <t>Pandora</t>
  </si>
  <si>
    <t>CAPAROL</t>
  </si>
  <si>
    <t>Returned</t>
  </si>
  <si>
    <t>Korness</t>
  </si>
  <si>
    <t>Universal Services</t>
  </si>
  <si>
    <t>ŠAR-A</t>
  </si>
  <si>
    <t>NB – 2</t>
  </si>
  <si>
    <t>NB-1</t>
  </si>
  <si>
    <t>Handicap</t>
  </si>
  <si>
    <t>Komandas vidējais</t>
  </si>
  <si>
    <t>Vidējais rezultāts</t>
  </si>
  <si>
    <t>PEDEJAIS</t>
  </si>
  <si>
    <t>VISI KOPĀ</t>
  </si>
  <si>
    <t>Artemijs Hudjakovs</t>
  </si>
  <si>
    <t>Gints Aksiks</t>
  </si>
  <si>
    <t>Dmitrijs Čebotarjovs</t>
  </si>
  <si>
    <t>Sergejs Ļeonovs</t>
  </si>
  <si>
    <t>Karīna Maslova</t>
  </si>
  <si>
    <t>Karīna Petrova</t>
  </si>
  <si>
    <t>Igors Plade</t>
  </si>
  <si>
    <t>Kristaps Laucis</t>
  </si>
  <si>
    <t>Edmunds Jansons</t>
  </si>
  <si>
    <t>aklais rezultāts</t>
  </si>
  <si>
    <t>Jānis Dzalbs</t>
  </si>
  <si>
    <t>Ints Krievkalns</t>
  </si>
  <si>
    <t>Veronika Hudjakova</t>
  </si>
  <si>
    <t>Rihards Kovaļenko</t>
  </si>
  <si>
    <t>Daniels Vēzis</t>
  </si>
  <si>
    <t>Mārtiņš Vilnis</t>
  </si>
  <si>
    <t>Ivars Vinters</t>
  </si>
  <si>
    <t>Toms Pultraks</t>
  </si>
  <si>
    <t>pieaicinātais spēlētājs</t>
  </si>
  <si>
    <t>Pauls Aizpurvs</t>
  </si>
  <si>
    <t>Ivars Vizulis</t>
  </si>
  <si>
    <t>Andrejs Zilgalvis</t>
  </si>
  <si>
    <t>Aleksejs Jeļisejevs</t>
  </si>
  <si>
    <t>Šarlote Stariņa</t>
  </si>
  <si>
    <t>Elvijs Dimpers</t>
  </si>
  <si>
    <t>Maksims Gerasimenko</t>
  </si>
  <si>
    <t>Māris Dukurs</t>
  </si>
  <si>
    <t>Liquid Time</t>
  </si>
  <si>
    <t>Aivars Beļickis</t>
  </si>
  <si>
    <t>Andis Dārziņš</t>
  </si>
  <si>
    <t>Jānis Zemītis</t>
  </si>
  <si>
    <t>Raimonds Zemītis</t>
  </si>
  <si>
    <t>Dmitrijs Maščenko</t>
  </si>
  <si>
    <t>Aleksandrs Ručevics</t>
  </si>
  <si>
    <t>Šarmaggedon</t>
  </si>
  <si>
    <t>Ģirts Tomsons</t>
  </si>
  <si>
    <t>Jānis Zalītis</t>
  </si>
  <si>
    <t>Valentīns Ginko</t>
  </si>
  <si>
    <t>Artūrs Zavjalovs</t>
  </si>
  <si>
    <t>Vladislavs Saveljevs</t>
  </si>
  <si>
    <t>Dmitrijs Dumcevs</t>
  </si>
  <si>
    <t>Liāna Ponomarenko</t>
  </si>
  <si>
    <t>Deivīds Červinskis-Bušs</t>
  </si>
  <si>
    <t>Svetlana Tomiļina</t>
  </si>
  <si>
    <t>Aleksandrs Tjulins</t>
  </si>
  <si>
    <t>Pēteris Cimdiņš</t>
  </si>
  <si>
    <t>Gints Adakovskis</t>
  </si>
  <si>
    <t>Andris Karkliņš</t>
  </si>
  <si>
    <t>Haralds Zeidmanis</t>
  </si>
  <si>
    <t>Jānis Cekuls</t>
  </si>
  <si>
    <t>Visvaldis Trokša</t>
  </si>
  <si>
    <t>Maksims Aleksejevs</t>
  </si>
  <si>
    <t>Aleksandrs Komars</t>
  </si>
  <si>
    <t>Aleksandrs Aleksejevs</t>
  </si>
  <si>
    <t>Valdis Skudra</t>
  </si>
  <si>
    <t>Sigutis Briedis</t>
  </si>
  <si>
    <t>Jānis Adakovskis</t>
  </si>
  <si>
    <t>Rihards Meijers</t>
  </si>
  <si>
    <t>Toms Remers</t>
  </si>
  <si>
    <t>Eduārds Kobiļuks</t>
  </si>
  <si>
    <t>Armands Šuckis-Romislāvs</t>
  </si>
  <si>
    <t>Matīss Mūrnieks</t>
  </si>
  <si>
    <t>Oļegs Kirevičevs</t>
  </si>
  <si>
    <t>Jānis Surna</t>
  </si>
  <si>
    <t>Jurijs Bokums jun</t>
  </si>
  <si>
    <t>Maksims Jemeļjanovs</t>
  </si>
  <si>
    <t>Svetlana Jemeļjanova</t>
  </si>
  <si>
    <t>Ilona Ozola</t>
  </si>
  <si>
    <t>Natālija Rizņika</t>
  </si>
  <si>
    <t>Anita Valdmane</t>
  </si>
  <si>
    <t>Guntārs Beisons</t>
  </si>
  <si>
    <t>Pavels Isats</t>
  </si>
  <si>
    <t>Ainars Gilberts</t>
  </si>
  <si>
    <t>Dainis Mauriņš</t>
  </si>
  <si>
    <t>Aleksandrs Liniņš</t>
  </si>
  <si>
    <t>Ģirts Gabrāns</t>
  </si>
  <si>
    <t>Total</t>
  </si>
  <si>
    <t>samaksa</t>
  </si>
  <si>
    <t>Platinum</t>
  </si>
  <si>
    <t>Gold</t>
  </si>
  <si>
    <t>Pieaicinātais spēlētājs</t>
  </si>
  <si>
    <t>Punkti 4 aplis</t>
  </si>
  <si>
    <t>Par summu 4 aplis</t>
  </si>
  <si>
    <t>Punkti   4 aplis kopā</t>
  </si>
  <si>
    <t>Punkti   3/4 aplis kopā</t>
  </si>
  <si>
    <t>spēļu skaits 3 aplis</t>
  </si>
  <si>
    <t>Kom-as vidējais      4 aplis</t>
  </si>
  <si>
    <t>Komandas vidējais        3-4 aplis</t>
  </si>
  <si>
    <t>Kom-as punkti      4 aplis</t>
  </si>
  <si>
    <t>spēļu skaits     3 aplis</t>
  </si>
  <si>
    <t>spēļu skaits     4 aplis</t>
  </si>
  <si>
    <t>IV aplis</t>
  </si>
  <si>
    <t>D 15-17.06.</t>
  </si>
  <si>
    <t>D 29-01.07.</t>
  </si>
  <si>
    <t>Punkti      4 aplis</t>
  </si>
  <si>
    <t>D 06-08.07.</t>
  </si>
  <si>
    <t>D 12-14.07.</t>
  </si>
  <si>
    <t>Kristaps Stepans</t>
  </si>
  <si>
    <t>D 20-22.07</t>
  </si>
  <si>
    <t>D 27-29.07.</t>
  </si>
  <si>
    <t>Arvils Sproģis</t>
  </si>
  <si>
    <t>D 03-05.08.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</si>
</sst>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41">
    <font>
      <sz val="10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2"/>
      <color rgb="FF000000"/>
      <name val="Arial"/>
      <family val="2"/>
      <charset val="1"/>
    </font>
    <font>
      <b/>
      <sz val="12"/>
      <color rgb="FF000000"/>
      <name val="Centschbook tl"/>
      <charset val="1"/>
    </font>
    <font>
      <b/>
      <sz val="12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3333FF"/>
      <name val="Arial"/>
      <family val="2"/>
      <charset val="1"/>
    </font>
    <font>
      <b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3333FF"/>
      <name val="Arial"/>
      <family val="2"/>
      <charset val="1"/>
    </font>
    <font>
      <b/>
      <sz val="14"/>
      <color rgb="FF0000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4"/>
      <color rgb="FFFF0000"/>
      <name val="Bookman Old Style"/>
      <family val="1"/>
      <charset val="1"/>
    </font>
    <font>
      <b/>
      <sz val="14"/>
      <color rgb="FF0000FF"/>
      <name val="Bookman Old Style"/>
      <family val="1"/>
      <charset val="1"/>
    </font>
    <font>
      <b/>
      <sz val="12"/>
      <color rgb="FFFF0000"/>
      <name val="Bookman Old Style"/>
      <family val="1"/>
      <charset val="1"/>
    </font>
    <font>
      <b/>
      <sz val="14"/>
      <color rgb="FF000000"/>
      <name val="Centschbook tl"/>
      <charset val="1"/>
    </font>
    <font>
      <b/>
      <sz val="13"/>
      <color rgb="FFFF0000"/>
      <name val="Arial"/>
      <family val="2"/>
      <charset val="1"/>
    </font>
    <font>
      <b/>
      <sz val="14"/>
      <color rgb="FFCC0000"/>
      <name val="Arial"/>
      <family val="2"/>
      <charset val="1"/>
    </font>
    <font>
      <b/>
      <sz val="13"/>
      <color rgb="FF0000FF"/>
      <name val="Arial"/>
      <family val="2"/>
      <charset val="1"/>
    </font>
    <font>
      <b/>
      <sz val="13"/>
      <color rgb="FF000000"/>
      <name val="Arial"/>
      <family val="2"/>
      <charset val="1"/>
    </font>
    <font>
      <b/>
      <sz val="14"/>
      <color rgb="FFFF0000"/>
      <name val="Centschbook tl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4"/>
      <color rgb="FF0066CC"/>
      <name val="Centschbook tl"/>
      <charset val="1"/>
    </font>
    <font>
      <sz val="12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b/>
      <sz val="22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  <font>
      <b/>
      <sz val="14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sz val="10"/>
      <color theme="1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59">
    <xf numFmtId="0" fontId="0" fillId="0" borderId="0" xfId="0"/>
    <xf numFmtId="0" fontId="1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7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2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2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4" fillId="0" borderId="14" xfId="0" applyFont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1" fontId="14" fillId="0" borderId="14" xfId="0" applyNumberFormat="1" applyFont="1" applyBorder="1" applyAlignment="1">
      <alignment horizontal="center"/>
    </xf>
    <xf numFmtId="0" fontId="0" fillId="0" borderId="0" xfId="0" applyFont="1" applyAlignment="1"/>
    <xf numFmtId="0" fontId="15" fillId="0" borderId="1" xfId="0" applyFont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16" fillId="0" borderId="14" xfId="0" applyFont="1" applyBorder="1" applyAlignment="1">
      <alignment horizontal="center"/>
    </xf>
    <xf numFmtId="2" fontId="16" fillId="0" borderId="14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left"/>
    </xf>
    <xf numFmtId="0" fontId="15" fillId="0" borderId="14" xfId="0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0" fontId="17" fillId="0" borderId="14" xfId="0" applyFont="1" applyBorder="1" applyAlignment="1">
      <alignment horizontal="center"/>
    </xf>
    <xf numFmtId="2" fontId="17" fillId="0" borderId="14" xfId="0" applyNumberFormat="1" applyFont="1" applyBorder="1" applyAlignment="1">
      <alignment horizontal="center"/>
    </xf>
    <xf numFmtId="1" fontId="17" fillId="0" borderId="1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left"/>
    </xf>
    <xf numFmtId="0" fontId="23" fillId="0" borderId="14" xfId="0" applyFont="1" applyBorder="1" applyAlignment="1">
      <alignment horizontal="center"/>
    </xf>
    <xf numFmtId="2" fontId="23" fillId="0" borderId="14" xfId="0" applyNumberFormat="1" applyFont="1" applyBorder="1" applyAlignment="1">
      <alignment horizontal="center"/>
    </xf>
    <xf numFmtId="1" fontId="23" fillId="0" borderId="1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5" fillId="0" borderId="14" xfId="0" applyNumberFormat="1" applyFont="1" applyBorder="1" applyAlignment="1">
      <alignment horizontal="center"/>
    </xf>
    <xf numFmtId="1" fontId="25" fillId="0" borderId="14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3" fillId="0" borderId="20" xfId="0" applyFont="1" applyBorder="1" applyAlignment="1">
      <alignment horizontal="left"/>
    </xf>
    <xf numFmtId="0" fontId="23" fillId="0" borderId="20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1" fontId="23" fillId="0" borderId="20" xfId="0" applyNumberFormat="1" applyFont="1" applyBorder="1" applyAlignment="1">
      <alignment horizontal="center"/>
    </xf>
    <xf numFmtId="2" fontId="28" fillId="0" borderId="14" xfId="0" applyNumberFormat="1" applyFont="1" applyBorder="1" applyAlignment="1">
      <alignment horizontal="center"/>
    </xf>
    <xf numFmtId="1" fontId="28" fillId="0" borderId="14" xfId="0" applyNumberFormat="1" applyFont="1" applyBorder="1" applyAlignment="1">
      <alignment horizontal="center"/>
    </xf>
    <xf numFmtId="0" fontId="23" fillId="0" borderId="21" xfId="0" applyFont="1" applyBorder="1" applyAlignment="1">
      <alignment horizontal="left"/>
    </xf>
    <xf numFmtId="0" fontId="23" fillId="0" borderId="21" xfId="0" applyFont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1" fontId="23" fillId="0" borderId="2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2" fillId="0" borderId="1" xfId="0" applyFont="1" applyBorder="1" applyAlignment="1">
      <alignment horizontal="center"/>
    </xf>
    <xf numFmtId="2" fontId="14" fillId="0" borderId="2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4" xfId="0" applyFont="1" applyBorder="1" applyAlignment="1">
      <alignment horizontal="center"/>
    </xf>
    <xf numFmtId="2" fontId="31" fillId="0" borderId="14" xfId="0" applyNumberFormat="1" applyFont="1" applyBorder="1" applyAlignment="1">
      <alignment horizontal="center"/>
    </xf>
    <xf numFmtId="1" fontId="31" fillId="0" borderId="14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8" fillId="0" borderId="14" xfId="0" applyFont="1" applyBorder="1" applyAlignment="1">
      <alignment horizontal="left"/>
    </xf>
    <xf numFmtId="0" fontId="28" fillId="0" borderId="1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31" xfId="0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17" fillId="3" borderId="29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7" fillId="3" borderId="32" xfId="0" applyFont="1" applyFill="1" applyBorder="1" applyAlignment="1">
      <alignment horizontal="center"/>
    </xf>
    <xf numFmtId="0" fontId="17" fillId="3" borderId="33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26" xfId="0" applyFont="1" applyBorder="1" applyAlignment="1"/>
    <xf numFmtId="0" fontId="32" fillId="0" borderId="27" xfId="0" applyFont="1" applyBorder="1" applyAlignment="1"/>
    <xf numFmtId="0" fontId="3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32" fillId="0" borderId="0" xfId="0" applyFont="1" applyAlignment="1"/>
    <xf numFmtId="0" fontId="3" fillId="0" borderId="3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6" xfId="0" applyFont="1" applyBorder="1" applyAlignment="1"/>
    <xf numFmtId="0" fontId="3" fillId="0" borderId="27" xfId="0" applyFont="1" applyBorder="1" applyAlignment="1"/>
    <xf numFmtId="0" fontId="3" fillId="0" borderId="34" xfId="0" applyFont="1" applyBorder="1" applyAlignment="1">
      <alignment horizontal="center" vertical="center"/>
    </xf>
    <xf numFmtId="0" fontId="3" fillId="4" borderId="8" xfId="0" applyFont="1" applyFill="1" applyBorder="1" applyAlignment="1"/>
    <xf numFmtId="0" fontId="3" fillId="4" borderId="40" xfId="0" applyFont="1" applyFill="1" applyBorder="1" applyAlignment="1"/>
    <xf numFmtId="0" fontId="3" fillId="4" borderId="37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2" fillId="2" borderId="26" xfId="0" applyFont="1" applyFill="1" applyBorder="1" applyAlignment="1">
      <alignment horizontal="center"/>
    </xf>
    <xf numFmtId="0" fontId="32" fillId="2" borderId="27" xfId="0" applyFont="1" applyFill="1" applyBorder="1" applyAlignment="1">
      <alignment horizontal="center"/>
    </xf>
    <xf numFmtId="0" fontId="32" fillId="2" borderId="42" xfId="0" applyFont="1" applyFill="1" applyBorder="1" applyAlignment="1">
      <alignment horizontal="center" vertical="center"/>
    </xf>
    <xf numFmtId="0" fontId="32" fillId="2" borderId="43" xfId="0" applyFont="1" applyFill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4" borderId="44" xfId="0" applyFont="1" applyFill="1" applyBorder="1" applyAlignment="1">
      <alignment horizontal="center" vertical="center"/>
    </xf>
    <xf numFmtId="0" fontId="32" fillId="4" borderId="43" xfId="0" applyFont="1" applyFill="1" applyBorder="1" applyAlignment="1">
      <alignment horizontal="center" vertical="center"/>
    </xf>
    <xf numFmtId="0" fontId="32" fillId="4" borderId="40" xfId="0" applyFont="1" applyFill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/>
    </xf>
    <xf numFmtId="2" fontId="32" fillId="0" borderId="47" xfId="0" applyNumberFormat="1" applyFont="1" applyBorder="1" applyAlignment="1">
      <alignment horizontal="center"/>
    </xf>
    <xf numFmtId="0" fontId="32" fillId="4" borderId="0" xfId="0" applyFont="1" applyFill="1" applyBorder="1" applyAlignment="1">
      <alignment horizontal="center" vertical="center"/>
    </xf>
    <xf numFmtId="0" fontId="3" fillId="4" borderId="48" xfId="0" applyFont="1" applyFill="1" applyBorder="1" applyAlignment="1"/>
    <xf numFmtId="0" fontId="3" fillId="4" borderId="46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48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2" fillId="4" borderId="48" xfId="0" applyFont="1" applyFill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/>
    </xf>
    <xf numFmtId="0" fontId="3" fillId="4" borderId="23" xfId="0" applyFont="1" applyFill="1" applyBorder="1" applyAlignment="1"/>
    <xf numFmtId="0" fontId="5" fillId="4" borderId="8" xfId="0" applyFont="1" applyFill="1" applyBorder="1" applyAlignment="1"/>
    <xf numFmtId="0" fontId="5" fillId="4" borderId="23" xfId="0" applyFont="1" applyFill="1" applyBorder="1" applyAlignment="1"/>
    <xf numFmtId="0" fontId="5" fillId="4" borderId="51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center" vertical="center"/>
    </xf>
    <xf numFmtId="0" fontId="3" fillId="4" borderId="39" xfId="0" applyFont="1" applyFill="1" applyBorder="1" applyAlignment="1"/>
    <xf numFmtId="0" fontId="3" fillId="4" borderId="51" xfId="0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2" fillId="2" borderId="39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horizontal="center" vertical="center"/>
    </xf>
    <xf numFmtId="0" fontId="32" fillId="2" borderId="55" xfId="0" applyFont="1" applyFill="1" applyBorder="1" applyAlignment="1">
      <alignment horizontal="center" vertical="center"/>
    </xf>
    <xf numFmtId="0" fontId="32" fillId="4" borderId="54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  <xf numFmtId="0" fontId="32" fillId="4" borderId="39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/>
    </xf>
    <xf numFmtId="0" fontId="3" fillId="4" borderId="58" xfId="0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/>
    </xf>
    <xf numFmtId="0" fontId="32" fillId="2" borderId="39" xfId="0" applyFont="1" applyFill="1" applyBorder="1" applyAlignment="1">
      <alignment horizontal="center"/>
    </xf>
    <xf numFmtId="0" fontId="32" fillId="2" borderId="54" xfId="0" applyFont="1" applyFill="1" applyBorder="1" applyAlignment="1">
      <alignment horizontal="center"/>
    </xf>
    <xf numFmtId="0" fontId="32" fillId="2" borderId="55" xfId="0" applyFont="1" applyFill="1" applyBorder="1" applyAlignment="1">
      <alignment horizontal="center"/>
    </xf>
    <xf numFmtId="0" fontId="32" fillId="0" borderId="54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57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/>
    </xf>
    <xf numFmtId="0" fontId="3" fillId="4" borderId="44" xfId="0" applyFont="1" applyFill="1" applyBorder="1" applyAlignment="1"/>
    <xf numFmtId="0" fontId="3" fillId="4" borderId="59" xfId="0" applyFont="1" applyFill="1" applyBorder="1" applyAlignment="1">
      <alignment horizontal="center"/>
    </xf>
    <xf numFmtId="0" fontId="32" fillId="2" borderId="42" xfId="0" applyFont="1" applyFill="1" applyBorder="1" applyAlignment="1">
      <alignment horizontal="center"/>
    </xf>
    <xf numFmtId="0" fontId="32" fillId="2" borderId="43" xfId="0" applyFont="1" applyFill="1" applyBorder="1" applyAlignment="1">
      <alignment horizontal="center"/>
    </xf>
    <xf numFmtId="0" fontId="32" fillId="2" borderId="40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44" xfId="0" applyFont="1" applyFill="1" applyBorder="1" applyAlignment="1">
      <alignment horizontal="center"/>
    </xf>
    <xf numFmtId="0" fontId="32" fillId="2" borderId="45" xfId="0" applyFont="1" applyFill="1" applyBorder="1" applyAlignment="1">
      <alignment horizontal="center"/>
    </xf>
    <xf numFmtId="0" fontId="32" fillId="4" borderId="44" xfId="0" applyFont="1" applyFill="1" applyBorder="1" applyAlignment="1">
      <alignment horizontal="center"/>
    </xf>
    <xf numFmtId="0" fontId="32" fillId="4" borderId="43" xfId="0" applyFont="1" applyFill="1" applyBorder="1" applyAlignment="1">
      <alignment horizontal="center"/>
    </xf>
    <xf numFmtId="0" fontId="32" fillId="4" borderId="40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0" fontId="5" fillId="4" borderId="48" xfId="0" applyFont="1" applyFill="1" applyBorder="1" applyAlignment="1"/>
    <xf numFmtId="0" fontId="32" fillId="2" borderId="49" xfId="0" applyFont="1" applyFill="1" applyBorder="1" applyAlignment="1">
      <alignment horizontal="center"/>
    </xf>
    <xf numFmtId="0" fontId="32" fillId="2" borderId="9" xfId="0" applyFont="1" applyFill="1" applyBorder="1" applyAlignment="1">
      <alignment horizontal="center"/>
    </xf>
    <xf numFmtId="0" fontId="32" fillId="2" borderId="48" xfId="0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0" fontId="32" fillId="4" borderId="5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32" fillId="4" borderId="48" xfId="0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32" fillId="2" borderId="23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/>
    </xf>
    <xf numFmtId="0" fontId="32" fillId="2" borderId="35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2" fillId="4" borderId="23" xfId="0" applyFont="1" applyFill="1" applyBorder="1" applyAlignment="1">
      <alignment horizontal="center"/>
    </xf>
    <xf numFmtId="0" fontId="3" fillId="4" borderId="54" xfId="0" applyFont="1" applyFill="1" applyBorder="1" applyAlignment="1"/>
    <xf numFmtId="0" fontId="3" fillId="4" borderId="60" xfId="0" applyFont="1" applyFill="1" applyBorder="1" applyAlignment="1"/>
    <xf numFmtId="0" fontId="32" fillId="2" borderId="10" xfId="0" applyFont="1" applyFill="1" applyBorder="1" applyAlignment="1">
      <alignment horizontal="center"/>
    </xf>
    <xf numFmtId="0" fontId="32" fillId="2" borderId="11" xfId="0" applyFont="1" applyFill="1" applyBorder="1" applyAlignment="1">
      <alignment horizontal="center"/>
    </xf>
    <xf numFmtId="0" fontId="32" fillId="2" borderId="60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24" xfId="0" applyFont="1" applyFill="1" applyBorder="1" applyAlignment="1">
      <alignment horizontal="center"/>
    </xf>
    <xf numFmtId="0" fontId="32" fillId="4" borderId="39" xfId="0" applyFont="1" applyFill="1" applyBorder="1" applyAlignment="1">
      <alignment horizontal="center"/>
    </xf>
    <xf numFmtId="0" fontId="32" fillId="4" borderId="42" xfId="0" applyFont="1" applyFill="1" applyBorder="1" applyAlignment="1">
      <alignment horizontal="center"/>
    </xf>
    <xf numFmtId="0" fontId="32" fillId="4" borderId="52" xfId="0" applyFont="1" applyFill="1" applyBorder="1" applyAlignment="1">
      <alignment horizontal="center"/>
    </xf>
    <xf numFmtId="0" fontId="32" fillId="4" borderId="53" xfId="0" applyFont="1" applyFill="1" applyBorder="1" applyAlignment="1">
      <alignment horizontal="center"/>
    </xf>
    <xf numFmtId="0" fontId="32" fillId="4" borderId="54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3" fillId="4" borderId="36" xfId="0" applyFont="1" applyFill="1" applyBorder="1" applyAlignment="1"/>
    <xf numFmtId="0" fontId="32" fillId="2" borderId="32" xfId="0" applyFont="1" applyFill="1" applyBorder="1" applyAlignment="1">
      <alignment horizontal="center"/>
    </xf>
    <xf numFmtId="0" fontId="32" fillId="2" borderId="33" xfId="0" applyFont="1" applyFill="1" applyBorder="1" applyAlignment="1">
      <alignment horizontal="center"/>
    </xf>
    <xf numFmtId="0" fontId="32" fillId="2" borderId="12" xfId="0" applyFont="1" applyFill="1" applyBorder="1" applyAlignment="1">
      <alignment horizontal="center"/>
    </xf>
    <xf numFmtId="0" fontId="32" fillId="2" borderId="61" xfId="0" applyFont="1" applyFill="1" applyBorder="1" applyAlignment="1">
      <alignment horizontal="center"/>
    </xf>
    <xf numFmtId="0" fontId="32" fillId="2" borderId="36" xfId="0" applyFont="1" applyFill="1" applyBorder="1" applyAlignment="1">
      <alignment horizontal="center"/>
    </xf>
    <xf numFmtId="0" fontId="32" fillId="4" borderId="61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36" xfId="0" applyFont="1" applyFill="1" applyBorder="1" applyAlignment="1">
      <alignment horizontal="center"/>
    </xf>
    <xf numFmtId="0" fontId="3" fillId="4" borderId="5" xfId="0" applyFont="1" applyFill="1" applyBorder="1" applyAlignment="1"/>
    <xf numFmtId="0" fontId="3" fillId="4" borderId="62" xfId="0" applyFont="1" applyFill="1" applyBorder="1" applyAlignment="1">
      <alignment horizontal="center"/>
    </xf>
    <xf numFmtId="0" fontId="8" fillId="4" borderId="8" xfId="0" applyFont="1" applyFill="1" applyBorder="1" applyAlignment="1"/>
    <xf numFmtId="0" fontId="8" fillId="4" borderId="23" xfId="0" applyFont="1" applyFill="1" applyBorder="1" applyAlignment="1"/>
    <xf numFmtId="0" fontId="8" fillId="4" borderId="51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3" fillId="4" borderId="63" xfId="0" applyFont="1" applyFill="1" applyBorder="1" applyAlignment="1">
      <alignment horizontal="center"/>
    </xf>
    <xf numFmtId="0" fontId="5" fillId="4" borderId="44" xfId="0" applyFont="1" applyFill="1" applyBorder="1" applyAlignment="1"/>
    <xf numFmtId="0" fontId="5" fillId="4" borderId="40" xfId="0" applyFont="1" applyFill="1" applyBorder="1" applyAlignment="1"/>
    <xf numFmtId="0" fontId="5" fillId="4" borderId="37" xfId="0" applyFont="1" applyFill="1" applyBorder="1" applyAlignment="1">
      <alignment horizontal="center"/>
    </xf>
    <xf numFmtId="0" fontId="5" fillId="4" borderId="59" xfId="0" applyFont="1" applyFill="1" applyBorder="1" applyAlignment="1">
      <alignment horizontal="center"/>
    </xf>
    <xf numFmtId="0" fontId="3" fillId="4" borderId="64" xfId="0" applyFont="1" applyFill="1" applyBorder="1" applyAlignment="1">
      <alignment horizontal="center"/>
    </xf>
    <xf numFmtId="0" fontId="32" fillId="2" borderId="65" xfId="0" applyFont="1" applyFill="1" applyBorder="1" applyAlignment="1">
      <alignment horizontal="center"/>
    </xf>
    <xf numFmtId="0" fontId="32" fillId="2" borderId="66" xfId="0" applyFont="1" applyFill="1" applyBorder="1" applyAlignment="1">
      <alignment horizontal="center"/>
    </xf>
    <xf numFmtId="0" fontId="32" fillId="2" borderId="67" xfId="0" applyFont="1" applyFill="1" applyBorder="1" applyAlignment="1">
      <alignment horizontal="center"/>
    </xf>
    <xf numFmtId="0" fontId="32" fillId="2" borderId="68" xfId="0" applyFont="1" applyFill="1" applyBorder="1" applyAlignment="1">
      <alignment horizontal="center"/>
    </xf>
    <xf numFmtId="0" fontId="32" fillId="2" borderId="25" xfId="0" applyFont="1" applyFill="1" applyBorder="1" applyAlignment="1">
      <alignment horizontal="center"/>
    </xf>
    <xf numFmtId="0" fontId="32" fillId="4" borderId="65" xfId="0" applyFont="1" applyFill="1" applyBorder="1" applyAlignment="1">
      <alignment horizontal="center"/>
    </xf>
    <xf numFmtId="0" fontId="32" fillId="4" borderId="66" xfId="0" applyFont="1" applyFill="1" applyBorder="1" applyAlignment="1">
      <alignment horizontal="center"/>
    </xf>
    <xf numFmtId="0" fontId="32" fillId="4" borderId="25" xfId="0" applyFont="1" applyFill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48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8" fillId="4" borderId="5" xfId="0" applyFont="1" applyFill="1" applyBorder="1" applyAlignment="1"/>
    <xf numFmtId="0" fontId="8" fillId="4" borderId="48" xfId="0" applyFont="1" applyFill="1" applyBorder="1" applyAlignment="1"/>
    <xf numFmtId="0" fontId="8" fillId="4" borderId="46" xfId="0" applyFont="1" applyFill="1" applyBorder="1" applyAlignment="1">
      <alignment horizontal="center"/>
    </xf>
    <xf numFmtId="0" fontId="3" fillId="4" borderId="69" xfId="0" applyFont="1" applyFill="1" applyBorder="1" applyAlignment="1"/>
    <xf numFmtId="0" fontId="3" fillId="4" borderId="5" xfId="0" applyFont="1" applyFill="1" applyBorder="1" applyAlignment="1">
      <alignment horizontal="left"/>
    </xf>
    <xf numFmtId="0" fontId="3" fillId="4" borderId="55" xfId="0" applyFont="1" applyFill="1" applyBorder="1" applyAlignment="1"/>
    <xf numFmtId="0" fontId="5" fillId="4" borderId="5" xfId="0" applyFont="1" applyFill="1" applyBorder="1" applyAlignment="1">
      <alignment horizontal="left"/>
    </xf>
    <xf numFmtId="0" fontId="3" fillId="4" borderId="6" xfId="0" applyFont="1" applyFill="1" applyBorder="1" applyAlignment="1"/>
    <xf numFmtId="0" fontId="3" fillId="4" borderId="69" xfId="0" applyFont="1" applyFill="1" applyBorder="1" applyAlignment="1">
      <alignment horizontal="left"/>
    </xf>
    <xf numFmtId="0" fontId="32" fillId="0" borderId="44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3" borderId="3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32" fillId="3" borderId="44" xfId="0" applyFont="1" applyFill="1" applyBorder="1" applyAlignment="1">
      <alignment horizontal="center"/>
    </xf>
    <xf numFmtId="0" fontId="32" fillId="3" borderId="43" xfId="0" applyFont="1" applyFill="1" applyBorder="1" applyAlignment="1">
      <alignment horizontal="center"/>
    </xf>
    <xf numFmtId="0" fontId="32" fillId="3" borderId="40" xfId="0" applyFont="1" applyFill="1" applyBorder="1" applyAlignment="1">
      <alignment horizontal="center"/>
    </xf>
    <xf numFmtId="0" fontId="32" fillId="0" borderId="5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3" borderId="5" xfId="0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/>
    </xf>
    <xf numFmtId="0" fontId="32" fillId="3" borderId="48" xfId="0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2" fillId="3" borderId="23" xfId="0" applyFont="1" applyFill="1" applyBorder="1" applyAlignment="1">
      <alignment horizontal="center"/>
    </xf>
    <xf numFmtId="0" fontId="32" fillId="0" borderId="8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/>
    </xf>
    <xf numFmtId="0" fontId="32" fillId="3" borderId="32" xfId="0" applyFont="1" applyFill="1" applyBorder="1" applyAlignment="1">
      <alignment horizontal="center"/>
    </xf>
    <xf numFmtId="0" fontId="32" fillId="3" borderId="33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2" fillId="3" borderId="36" xfId="0" applyFont="1" applyFill="1" applyBorder="1" applyAlignment="1">
      <alignment horizontal="center"/>
    </xf>
    <xf numFmtId="0" fontId="32" fillId="3" borderId="54" xfId="0" applyFont="1" applyFill="1" applyBorder="1" applyAlignment="1">
      <alignment horizontal="center"/>
    </xf>
    <xf numFmtId="0" fontId="32" fillId="3" borderId="24" xfId="0" applyFont="1" applyFill="1" applyBorder="1" applyAlignment="1">
      <alignment horizontal="center"/>
    </xf>
    <xf numFmtId="0" fontId="32" fillId="3" borderId="39" xfId="0" applyFont="1" applyFill="1" applyBorder="1" applyAlignment="1">
      <alignment horizontal="center"/>
    </xf>
    <xf numFmtId="0" fontId="5" fillId="4" borderId="5" xfId="0" applyFont="1" applyFill="1" applyBorder="1" applyAlignment="1"/>
    <xf numFmtId="0" fontId="5" fillId="4" borderId="46" xfId="0" applyFont="1" applyFill="1" applyBorder="1" applyAlignment="1">
      <alignment horizontal="center"/>
    </xf>
    <xf numFmtId="0" fontId="5" fillId="4" borderId="62" xfId="0" applyFont="1" applyFill="1" applyBorder="1" applyAlignment="1">
      <alignment horizontal="center"/>
    </xf>
    <xf numFmtId="0" fontId="32" fillId="3" borderId="45" xfId="0" applyFont="1" applyFill="1" applyBorder="1" applyAlignment="1">
      <alignment horizontal="center"/>
    </xf>
    <xf numFmtId="0" fontId="32" fillId="3" borderId="42" xfId="0" applyFont="1" applyFill="1" applyBorder="1" applyAlignment="1">
      <alignment horizontal="center"/>
    </xf>
    <xf numFmtId="0" fontId="32" fillId="3" borderId="50" xfId="0" applyFont="1" applyFill="1" applyBorder="1" applyAlignment="1">
      <alignment horizontal="center"/>
    </xf>
    <xf numFmtId="0" fontId="32" fillId="3" borderId="49" xfId="0" applyFont="1" applyFill="1" applyBorder="1" applyAlignment="1">
      <alignment horizontal="center"/>
    </xf>
    <xf numFmtId="0" fontId="32" fillId="3" borderId="52" xfId="0" applyFont="1" applyFill="1" applyBorder="1" applyAlignment="1">
      <alignment horizontal="center"/>
    </xf>
    <xf numFmtId="1" fontId="32" fillId="3" borderId="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32" fillId="3" borderId="60" xfId="0" applyFont="1" applyFill="1" applyBorder="1" applyAlignment="1">
      <alignment horizontal="center"/>
    </xf>
    <xf numFmtId="0" fontId="32" fillId="3" borderId="61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5" fillId="4" borderId="35" xfId="0" applyFont="1" applyFill="1" applyBorder="1" applyAlignment="1"/>
    <xf numFmtId="0" fontId="3" fillId="4" borderId="25" xfId="0" applyFont="1" applyFill="1" applyBorder="1" applyAlignment="1"/>
    <xf numFmtId="0" fontId="32" fillId="0" borderId="54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" fillId="4" borderId="65" xfId="0" applyFont="1" applyFill="1" applyBorder="1" applyAlignment="1"/>
    <xf numFmtId="0" fontId="3" fillId="4" borderId="70" xfId="0" applyFont="1" applyFill="1" applyBorder="1" applyAlignment="1"/>
    <xf numFmtId="0" fontId="32" fillId="0" borderId="56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/>
    </xf>
    <xf numFmtId="0" fontId="32" fillId="0" borderId="37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/>
    </xf>
    <xf numFmtId="0" fontId="3" fillId="4" borderId="10" xfId="0" applyFont="1" applyFill="1" applyBorder="1" applyAlignment="1">
      <alignment horizontal="left"/>
    </xf>
    <xf numFmtId="0" fontId="32" fillId="0" borderId="60" xfId="0" applyFon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32" fillId="6" borderId="44" xfId="0" applyFont="1" applyFill="1" applyBorder="1" applyAlignment="1"/>
    <xf numFmtId="0" fontId="32" fillId="6" borderId="40" xfId="0" applyFont="1" applyFill="1" applyBorder="1" applyAlignment="1"/>
    <xf numFmtId="0" fontId="0" fillId="6" borderId="44" xfId="0" applyFont="1" applyFill="1" applyBorder="1" applyAlignment="1">
      <alignment horizontal="center"/>
    </xf>
    <xf numFmtId="0" fontId="0" fillId="6" borderId="43" xfId="0" applyFont="1" applyFill="1" applyBorder="1" applyAlignment="1">
      <alignment horizontal="center"/>
    </xf>
    <xf numFmtId="2" fontId="33" fillId="6" borderId="1" xfId="0" applyNumberFormat="1" applyFont="1" applyFill="1" applyBorder="1" applyAlignment="1">
      <alignment horizontal="center" vertical="center"/>
    </xf>
    <xf numFmtId="0" fontId="32" fillId="6" borderId="48" xfId="0" applyFont="1" applyFill="1" applyBorder="1" applyAlignment="1"/>
    <xf numFmtId="0" fontId="32" fillId="6" borderId="23" xfId="0" applyFont="1" applyFill="1" applyBorder="1" applyAlignment="1"/>
    <xf numFmtId="0" fontId="32" fillId="6" borderId="39" xfId="0" applyFont="1" applyFill="1" applyBorder="1" applyAlignment="1"/>
    <xf numFmtId="0" fontId="32" fillId="7" borderId="44" xfId="0" applyFont="1" applyFill="1" applyBorder="1" applyAlignment="1"/>
    <xf numFmtId="0" fontId="32" fillId="7" borderId="40" xfId="0" applyFont="1" applyFill="1" applyBorder="1" applyAlignment="1"/>
    <xf numFmtId="0" fontId="32" fillId="7" borderId="48" xfId="0" applyFont="1" applyFill="1" applyBorder="1" applyAlignment="1"/>
    <xf numFmtId="0" fontId="32" fillId="7" borderId="23" xfId="0" applyFont="1" applyFill="1" applyBorder="1" applyAlignment="1"/>
    <xf numFmtId="0" fontId="32" fillId="7" borderId="39" xfId="0" applyFont="1" applyFill="1" applyBorder="1" applyAlignment="1"/>
    <xf numFmtId="0" fontId="0" fillId="7" borderId="44" xfId="0" applyFont="1" applyFill="1" applyBorder="1" applyAlignment="1">
      <alignment horizontal="center"/>
    </xf>
    <xf numFmtId="0" fontId="0" fillId="7" borderId="43" xfId="0" applyFont="1" applyFill="1" applyBorder="1" applyAlignment="1">
      <alignment horizontal="center"/>
    </xf>
    <xf numFmtId="0" fontId="32" fillId="7" borderId="28" xfId="0" applyFont="1" applyFill="1" applyBorder="1" applyAlignment="1"/>
    <xf numFmtId="0" fontId="32" fillId="7" borderId="6" xfId="0" applyFont="1" applyFill="1" applyBorder="1" applyAlignment="1"/>
    <xf numFmtId="0" fontId="32" fillId="7" borderId="34" xfId="0" applyFont="1" applyFill="1" applyBorder="1" applyAlignment="1"/>
    <xf numFmtId="0" fontId="32" fillId="7" borderId="25" xfId="0" applyFont="1" applyFill="1" applyBorder="1" applyAlignment="1"/>
    <xf numFmtId="0" fontId="38" fillId="0" borderId="14" xfId="0" applyFont="1" applyBorder="1" applyAlignment="1">
      <alignment horizontal="left"/>
    </xf>
    <xf numFmtId="0" fontId="38" fillId="0" borderId="14" xfId="0" applyFont="1" applyBorder="1" applyAlignment="1">
      <alignment horizontal="center"/>
    </xf>
    <xf numFmtId="2" fontId="38" fillId="0" borderId="14" xfId="0" applyNumberFormat="1" applyFont="1" applyBorder="1" applyAlignment="1">
      <alignment horizontal="center"/>
    </xf>
    <xf numFmtId="1" fontId="38" fillId="0" borderId="1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2" fontId="39" fillId="0" borderId="6" xfId="0" applyNumberFormat="1" applyFont="1" applyBorder="1" applyAlignment="1">
      <alignment horizontal="center" vertical="center"/>
    </xf>
    <xf numFmtId="1" fontId="39" fillId="0" borderId="6" xfId="0" applyNumberFormat="1" applyFont="1" applyBorder="1" applyAlignment="1">
      <alignment horizontal="center" vertical="center"/>
    </xf>
    <xf numFmtId="1" fontId="39" fillId="0" borderId="9" xfId="0" applyNumberFormat="1" applyFont="1" applyBorder="1" applyAlignment="1">
      <alignment horizontal="center" vertical="center"/>
    </xf>
    <xf numFmtId="2" fontId="39" fillId="0" borderId="9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39" fillId="0" borderId="7" xfId="0" applyNumberFormat="1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5" fillId="4" borderId="6" xfId="0" applyFont="1" applyFill="1" applyBorder="1" applyAlignment="1"/>
    <xf numFmtId="0" fontId="5" fillId="4" borderId="54" xfId="0" applyFont="1" applyFill="1" applyBorder="1" applyAlignment="1"/>
    <xf numFmtId="0" fontId="5" fillId="4" borderId="25" xfId="0" applyFont="1" applyFill="1" applyBorder="1" applyAlignment="1"/>
    <xf numFmtId="0" fontId="5" fillId="4" borderId="56" xfId="0" applyFont="1" applyFill="1" applyBorder="1" applyAlignment="1">
      <alignment horizontal="center"/>
    </xf>
    <xf numFmtId="2" fontId="38" fillId="0" borderId="21" xfId="0" applyNumberFormat="1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40" fillId="0" borderId="14" xfId="0" applyFont="1" applyBorder="1"/>
    <xf numFmtId="0" fontId="38" fillId="0" borderId="0" xfId="0" applyFont="1" applyBorder="1" applyAlignment="1">
      <alignment horizontal="center"/>
    </xf>
    <xf numFmtId="2" fontId="38" fillId="0" borderId="0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 vertical="center"/>
    </xf>
    <xf numFmtId="0" fontId="27" fillId="0" borderId="37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9" fillId="0" borderId="46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9" fillId="9" borderId="16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1" fontId="11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2" fontId="32" fillId="0" borderId="2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2" fontId="32" fillId="0" borderId="15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" fontId="36" fillId="7" borderId="1" xfId="0" applyNumberFormat="1" applyFont="1" applyFill="1" applyBorder="1" applyAlignment="1">
      <alignment horizontal="center" vertical="center"/>
    </xf>
    <xf numFmtId="2" fontId="36" fillId="6" borderId="1" xfId="0" applyNumberFormat="1" applyFont="1" applyFill="1" applyBorder="1" applyAlignment="1">
      <alignment horizontal="center" vertical="center"/>
    </xf>
    <xf numFmtId="2" fontId="33" fillId="7" borderId="1" xfId="0" applyNumberFormat="1" applyFont="1" applyFill="1" applyBorder="1" applyAlignment="1">
      <alignment horizontal="center" vertical="center"/>
    </xf>
    <xf numFmtId="2" fontId="33" fillId="6" borderId="1" xfId="0" applyNumberFormat="1" applyFont="1" applyFill="1" applyBorder="1" applyAlignment="1">
      <alignment horizontal="center" vertical="center"/>
    </xf>
    <xf numFmtId="0" fontId="37" fillId="0" borderId="71" xfId="0" applyFont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4" fillId="0" borderId="71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39" fillId="11" borderId="6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727454</xdr:colOff>
      <xdr:row>0</xdr:row>
      <xdr:rowOff>0</xdr:rowOff>
    </xdr:from>
    <xdr:to>
      <xdr:col>24</xdr:col>
      <xdr:colOff>17797</xdr:colOff>
      <xdr:row>5</xdr:row>
      <xdr:rowOff>190500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5323267" y="0"/>
          <a:ext cx="10589374" cy="10001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8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 </a:t>
          </a:r>
          <a:endParaRPr sz="4800"/>
        </a:p>
      </xdr:txBody>
    </xdr:sp>
    <xdr:clientData/>
  </xdr:twoCellAnchor>
  <xdr:twoCellAnchor editAs="oneCell">
    <xdr:from>
      <xdr:col>19</xdr:col>
      <xdr:colOff>189707</xdr:colOff>
      <xdr:row>3</xdr:row>
      <xdr:rowOff>159225</xdr:rowOff>
    </xdr:from>
    <xdr:to>
      <xdr:col>33</xdr:col>
      <xdr:colOff>178595</xdr:colOff>
      <xdr:row>6</xdr:row>
      <xdr:rowOff>77145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619707" y="587850"/>
          <a:ext cx="7942263" cy="134667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03.08.2020 - 4 aplis 7 tūre</a:t>
          </a:r>
          <a:endParaRPr/>
        </a:p>
      </xdr:txBody>
    </xdr:sp>
    <xdr:clientData/>
  </xdr:twoCellAnchor>
  <xdr:twoCellAnchor editAs="oneCell">
    <xdr:from>
      <xdr:col>35</xdr:col>
      <xdr:colOff>216360</xdr:colOff>
      <xdr:row>22</xdr:row>
      <xdr:rowOff>117000</xdr:rowOff>
    </xdr:from>
    <xdr:to>
      <xdr:col>35</xdr:col>
      <xdr:colOff>216360</xdr:colOff>
      <xdr:row>24</xdr:row>
      <xdr:rowOff>93960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3983480" y="7860600"/>
          <a:ext cx="360" cy="300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543240</xdr:colOff>
      <xdr:row>5</xdr:row>
      <xdr:rowOff>879840</xdr:rowOff>
    </xdr:from>
    <xdr:to>
      <xdr:col>41</xdr:col>
      <xdr:colOff>230759</xdr:colOff>
      <xdr:row>6</xdr:row>
      <xdr:rowOff>122040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16850520" y="1689120"/>
          <a:ext cx="705240" cy="2901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40</xdr:col>
      <xdr:colOff>543240</xdr:colOff>
      <xdr:row>11</xdr:row>
      <xdr:rowOff>138240</xdr:rowOff>
    </xdr:from>
    <xdr:to>
      <xdr:col>41</xdr:col>
      <xdr:colOff>230759</xdr:colOff>
      <xdr:row>11</xdr:row>
      <xdr:rowOff>426600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6850520" y="3709800"/>
          <a:ext cx="705240" cy="288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333375</xdr:colOff>
      <xdr:row>3</xdr:row>
      <xdr:rowOff>71437</xdr:rowOff>
    </xdr:from>
    <xdr:to>
      <xdr:col>2</xdr:col>
      <xdr:colOff>1654960</xdr:colOff>
      <xdr:row>5</xdr:row>
      <xdr:rowOff>1023932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88156" y="500062"/>
          <a:ext cx="1821648" cy="13334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31</xdr:col>
      <xdr:colOff>454483</xdr:colOff>
      <xdr:row>3</xdr:row>
      <xdr:rowOff>107151</xdr:rowOff>
    </xdr:from>
    <xdr:to>
      <xdr:col>35</xdr:col>
      <xdr:colOff>23812</xdr:colOff>
      <xdr:row>6</xdr:row>
      <xdr:rowOff>8508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9123483" y="535776"/>
          <a:ext cx="2057735" cy="133010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1726392</xdr:colOff>
      <xdr:row>3</xdr:row>
      <xdr:rowOff>178592</xdr:rowOff>
    </xdr:from>
    <xdr:to>
      <xdr:col>16</xdr:col>
      <xdr:colOff>23798</xdr:colOff>
      <xdr:row>6</xdr:row>
      <xdr:rowOff>96512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2381236" y="607217"/>
          <a:ext cx="7358062" cy="134667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</a:t>
          </a:r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03</a:t>
          </a:r>
          <a:r>
            <a:rPr lang="en-US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.0</a:t>
          </a: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8.2020 - 4 aplis 7 tūre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80280</xdr:colOff>
      <xdr:row>0</xdr:row>
      <xdr:rowOff>0</xdr:rowOff>
    </xdr:from>
    <xdr:to>
      <xdr:col>21</xdr:col>
      <xdr:colOff>648146</xdr:colOff>
      <xdr:row>2</xdr:row>
      <xdr:rowOff>75960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1118160" y="0"/>
          <a:ext cx="14322960" cy="1275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43920</xdr:colOff>
      <xdr:row>0</xdr:row>
      <xdr:rowOff>0</xdr:rowOff>
    </xdr:from>
    <xdr:to>
      <xdr:col>20</xdr:col>
      <xdr:colOff>274049</xdr:colOff>
      <xdr:row>2</xdr:row>
      <xdr:rowOff>65520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1081800" y="0"/>
          <a:ext cx="14917320" cy="12654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topLeftCell="A4" zoomScale="80" zoomScaleNormal="80" workbookViewId="0">
      <selection activeCell="B4" sqref="B4"/>
    </sheetView>
  </sheetViews>
  <sheetFormatPr defaultRowHeight="12.75"/>
  <cols>
    <col min="1" max="1" width="2.28515625"/>
    <col min="2" max="2" width="7.5703125"/>
    <col min="3" max="3" width="31.85546875" customWidth="1"/>
    <col min="7" max="7" width="11.42578125"/>
    <col min="8" max="8" width="9.7109375"/>
    <col min="9" max="9" width="10.85546875"/>
    <col min="10" max="10" width="8.7109375" customWidth="1"/>
    <col min="11" max="11" width="9.140625" hidden="1" customWidth="1"/>
    <col min="12" max="12" width="9.7109375" hidden="1" customWidth="1"/>
    <col min="13" max="13" width="10.42578125" customWidth="1"/>
    <col min="14" max="14" width="9.140625" hidden="1" customWidth="1"/>
    <col min="15" max="15" width="12.42578125"/>
    <col min="16" max="16" width="13.140625"/>
    <col min="17" max="17" width="13.140625" bestFit="1" customWidth="1"/>
    <col min="18" max="18" width="5.5703125" customWidth="1"/>
    <col min="19" max="19" width="8"/>
    <col min="20" max="20" width="27.42578125" customWidth="1"/>
    <col min="21" max="23" width="9.85546875" customWidth="1"/>
    <col min="24" max="24" width="9"/>
    <col min="25" max="25" width="9.5703125"/>
    <col min="26" max="26" width="10.5703125"/>
    <col min="27" max="27" width="9.42578125" customWidth="1"/>
    <col min="28" max="28" width="10" hidden="1" customWidth="1"/>
    <col min="29" max="29" width="9.5703125" hidden="1" customWidth="1"/>
    <col min="30" max="30" width="13" customWidth="1"/>
    <col min="31" max="31" width="0.140625" hidden="1" customWidth="1"/>
    <col min="32" max="32" width="10.7109375"/>
    <col min="33" max="33" width="0" hidden="1"/>
    <col min="34" max="34" width="12.85546875" customWidth="1"/>
    <col min="35" max="35" width="13.7109375" customWidth="1"/>
    <col min="36" max="36" width="4"/>
    <col min="37" max="40" width="8"/>
    <col min="41" max="1034" width="14.42578125"/>
  </cols>
  <sheetData>
    <row r="1" spans="1:40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40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0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40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40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40" ht="82.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40" ht="15.75" customHeight="1" thickBot="1">
      <c r="A7" s="1"/>
      <c r="B7" s="415" t="s">
        <v>0</v>
      </c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7"/>
      <c r="S7" s="415" t="s">
        <v>1</v>
      </c>
      <c r="T7" s="415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5"/>
    </row>
    <row r="8" spans="1:40" ht="15.75" customHeight="1" thickBot="1">
      <c r="A8" s="1"/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8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5"/>
    </row>
    <row r="9" spans="1:40" ht="15.75" customHeight="1" thickBot="1">
      <c r="A9" s="1"/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8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</row>
    <row r="10" spans="1:40" ht="48" customHeight="1" thickBot="1">
      <c r="A10" s="1"/>
      <c r="B10" s="391" t="s">
        <v>2</v>
      </c>
      <c r="C10" s="392" t="s">
        <v>3</v>
      </c>
      <c r="D10" s="393" t="s">
        <v>9</v>
      </c>
      <c r="E10" s="393" t="s">
        <v>4</v>
      </c>
      <c r="F10" s="393" t="s">
        <v>5</v>
      </c>
      <c r="G10" s="394" t="s">
        <v>143</v>
      </c>
      <c r="H10" s="394" t="s">
        <v>131</v>
      </c>
      <c r="I10" s="394" t="s">
        <v>132</v>
      </c>
      <c r="J10" s="389" t="s">
        <v>133</v>
      </c>
      <c r="K10" s="2" t="s">
        <v>138</v>
      </c>
      <c r="L10" s="2" t="s">
        <v>6</v>
      </c>
      <c r="M10" s="393" t="s">
        <v>10</v>
      </c>
      <c r="N10" s="2" t="s">
        <v>139</v>
      </c>
      <c r="O10" s="394" t="s">
        <v>137</v>
      </c>
      <c r="P10" s="394" t="s">
        <v>135</v>
      </c>
      <c r="Q10" s="390" t="s">
        <v>136</v>
      </c>
      <c r="R10" s="418"/>
      <c r="S10" s="391" t="s">
        <v>2</v>
      </c>
      <c r="T10" s="392" t="s">
        <v>3</v>
      </c>
      <c r="U10" s="393" t="s">
        <v>9</v>
      </c>
      <c r="V10" s="393" t="s">
        <v>4</v>
      </c>
      <c r="W10" s="393" t="s">
        <v>5</v>
      </c>
      <c r="X10" s="394" t="s">
        <v>130</v>
      </c>
      <c r="Y10" s="394" t="s">
        <v>131</v>
      </c>
      <c r="Z10" s="394" t="s">
        <v>132</v>
      </c>
      <c r="AA10" s="389" t="s">
        <v>133</v>
      </c>
      <c r="AB10" s="2" t="s">
        <v>10</v>
      </c>
      <c r="AC10" s="2" t="s">
        <v>134</v>
      </c>
      <c r="AD10" s="393" t="s">
        <v>10</v>
      </c>
      <c r="AE10" s="393" t="s">
        <v>8</v>
      </c>
      <c r="AF10" s="394" t="s">
        <v>137</v>
      </c>
      <c r="AG10" s="395" t="s">
        <v>7</v>
      </c>
      <c r="AH10" s="394" t="s">
        <v>135</v>
      </c>
      <c r="AI10" s="390" t="s">
        <v>136</v>
      </c>
    </row>
    <row r="11" spans="1:40" ht="39.75" customHeight="1">
      <c r="A11" s="1"/>
      <c r="B11" s="3">
        <v>1</v>
      </c>
      <c r="C11" s="4" t="str">
        <f>Punkti!A20</f>
        <v>RR Dziednieks</v>
      </c>
      <c r="D11" s="4">
        <v>48</v>
      </c>
      <c r="E11" s="4">
        <v>12</v>
      </c>
      <c r="F11" s="4">
        <f>D11+E11</f>
        <v>60</v>
      </c>
      <c r="G11" s="4">
        <f>Punkti!BO20</f>
        <v>43</v>
      </c>
      <c r="H11" s="4">
        <f>Punkti!BP20</f>
        <v>10</v>
      </c>
      <c r="I11" s="4">
        <f>G11+H11</f>
        <v>53</v>
      </c>
      <c r="J11" s="455">
        <f>F11+I11</f>
        <v>113</v>
      </c>
      <c r="K11" s="4">
        <v>84</v>
      </c>
      <c r="L11" s="4">
        <v>17077</v>
      </c>
      <c r="M11" s="6">
        <f>L11/K11</f>
        <v>203.29761904761904</v>
      </c>
      <c r="N11" s="4">
        <f>Rezultati!BR43+Rezultati!BR44+Rezultati!BR45+Rezultati!BR46+Rezultati!BR47+Rezultati!BR48+Rezultati!BR49</f>
        <v>84</v>
      </c>
      <c r="O11" s="4">
        <f>Rezultati!BQ43+Rezultati!BQ44+Rezultati!BQ45+Rezultati!BQ46+Rezultati!BQ47+Rezultati!BQ48+Rezultati!BQ49</f>
        <v>17318</v>
      </c>
      <c r="P11" s="6">
        <f>Rezultati!BS43</f>
        <v>206.16666666666666</v>
      </c>
      <c r="Q11" s="7">
        <f>(L11+O11)/(K11+N11)</f>
        <v>204.73214285714286</v>
      </c>
      <c r="R11" s="418"/>
      <c r="S11" s="3">
        <v>1</v>
      </c>
      <c r="T11" s="4" t="str">
        <f>Punkti!A29</f>
        <v>Pandora</v>
      </c>
      <c r="U11" s="4">
        <v>34</v>
      </c>
      <c r="V11" s="4">
        <v>10</v>
      </c>
      <c r="W11" s="4">
        <f t="shared" ref="W11:W18" si="0">U11+V11</f>
        <v>44</v>
      </c>
      <c r="X11" s="4">
        <f>Punkti!BO29</f>
        <v>42</v>
      </c>
      <c r="Y11" s="4">
        <f>Punkti!BP29</f>
        <v>14</v>
      </c>
      <c r="Z11" s="4">
        <f t="shared" ref="Z11:Z18" si="1">X11+Y11</f>
        <v>56</v>
      </c>
      <c r="AA11" s="4">
        <f t="shared" ref="AA11:AA18" si="2">W11+Z11</f>
        <v>100</v>
      </c>
      <c r="AB11" s="4">
        <v>15006</v>
      </c>
      <c r="AC11" s="4">
        <v>84</v>
      </c>
      <c r="AD11" s="6">
        <f t="shared" ref="AD11:AD18" si="3">AB11/AC11</f>
        <v>178.64285714285714</v>
      </c>
      <c r="AE11" s="5">
        <f>Rezultati!BR64+Rezultati!BR65+Rezultati!BR66+Rezultati!BR67+Rezultati!BR68+Rezultati!BR69+Rezultati!BR70</f>
        <v>80</v>
      </c>
      <c r="AF11" s="4">
        <f>Rezultati!BQ64+Rezultati!BQ65+Rezultati!BQ66+Rezultati!BQ67+Rezultati!BQ68+Rezultati!BQ69+Rezultati!BQ70</f>
        <v>15123</v>
      </c>
      <c r="AG11" s="5">
        <f t="shared" ref="AG11:AG18" si="4">X11+Y11+U11</f>
        <v>90</v>
      </c>
      <c r="AH11" s="6">
        <f>Rezultati!BS64</f>
        <v>189.03749999999999</v>
      </c>
      <c r="AI11" s="7">
        <f t="shared" ref="AI11:AI18" si="5">(AB11+AF11)/(AC11+AE11)</f>
        <v>183.71341463414635</v>
      </c>
      <c r="AK11" s="416"/>
    </row>
    <row r="12" spans="1:40" ht="39.75" customHeight="1">
      <c r="A12" s="1"/>
      <c r="B12" s="8">
        <v>2</v>
      </c>
      <c r="C12" s="9" t="str">
        <f>Punkti!A5</f>
        <v>BASK APS</v>
      </c>
      <c r="D12" s="9">
        <v>34</v>
      </c>
      <c r="E12" s="9">
        <v>10</v>
      </c>
      <c r="F12" s="4">
        <f>D12+E12</f>
        <v>44</v>
      </c>
      <c r="G12" s="9">
        <f>Punkti!BO5</f>
        <v>37</v>
      </c>
      <c r="H12" s="9">
        <f>Punkti!BP5</f>
        <v>10</v>
      </c>
      <c r="I12" s="9">
        <f>G12+H12</f>
        <v>47</v>
      </c>
      <c r="J12" s="455">
        <f>F12+I12</f>
        <v>91</v>
      </c>
      <c r="K12" s="4">
        <v>84</v>
      </c>
      <c r="L12" s="9">
        <v>15932</v>
      </c>
      <c r="M12" s="6">
        <f>L12/K12</f>
        <v>189.66666666666666</v>
      </c>
      <c r="N12" s="9">
        <f>Rezultati!BR4+Rezultati!BR5+Rezultati!BR6+Rezultati!BR7+Rezultati!BR8+Rezultati!BR9+Rezultati!BR10+Rezultati!BR11+Rezultati!BR12+Rezultati!BR13+Rezultati!BR14</f>
        <v>84</v>
      </c>
      <c r="O12" s="9">
        <f>Rezultati!BQ4+Rezultati!BQ5+Rezultati!BQ6+Rezultati!BQ7+Rezultati!BQ8+Rezultati!BQ14+Rezultati!BQ10+Rezultati!BQ12+Rezultati!BQ9+Rezultati!BQ13+Rezultati!BQ11</f>
        <v>16754</v>
      </c>
      <c r="P12" s="11">
        <f>Rezultati!BS4</f>
        <v>199.45238095238096</v>
      </c>
      <c r="Q12" s="7">
        <f>(L12+O12)/(K12+N12)</f>
        <v>194.5595238095238</v>
      </c>
      <c r="R12" s="418"/>
      <c r="S12" s="8">
        <v>2</v>
      </c>
      <c r="T12" s="4" t="str">
        <f>Punkti!A35</f>
        <v>Returned</v>
      </c>
      <c r="U12" s="4">
        <v>30</v>
      </c>
      <c r="V12" s="4">
        <v>10</v>
      </c>
      <c r="W12" s="4">
        <f t="shared" si="0"/>
        <v>40</v>
      </c>
      <c r="X12" s="4">
        <f>Punkti!BO35</f>
        <v>38</v>
      </c>
      <c r="Y12" s="4">
        <f>Punkti!BP35</f>
        <v>12</v>
      </c>
      <c r="Z12" s="4">
        <f t="shared" si="1"/>
        <v>50</v>
      </c>
      <c r="AA12" s="4">
        <f t="shared" si="2"/>
        <v>90</v>
      </c>
      <c r="AB12" s="4">
        <v>14292</v>
      </c>
      <c r="AC12" s="4">
        <v>84</v>
      </c>
      <c r="AD12" s="6">
        <f t="shared" si="3"/>
        <v>170.14285714285714</v>
      </c>
      <c r="AE12" s="5">
        <f>Rezultati!BR78+Rezultati!BR79+Rezultati!BR80+Rezultati!BR81+Rezultati!BR82+Rezultati!BR83+Rezultati!BR84</f>
        <v>84</v>
      </c>
      <c r="AF12" s="4">
        <f>Rezultati!BQ78+Rezultati!BQ79+Rezultati!BQ80+Rezultati!BQ81+Rezultati!BQ82+Rezultati!BQ83+Rezultati!BQ84</f>
        <v>15292</v>
      </c>
      <c r="AG12" s="5">
        <f t="shared" si="4"/>
        <v>80</v>
      </c>
      <c r="AH12" s="6">
        <f>Rezultati!BS78</f>
        <v>182.04761904761904</v>
      </c>
      <c r="AI12" s="7">
        <f t="shared" si="5"/>
        <v>176.0952380952381</v>
      </c>
      <c r="AK12" s="416"/>
    </row>
    <row r="13" spans="1:40" ht="39.75" customHeight="1">
      <c r="A13" s="1"/>
      <c r="B13" s="8">
        <v>3</v>
      </c>
      <c r="C13" s="4" t="str">
        <f>Punkti!A8</f>
        <v>Ten Pin</v>
      </c>
      <c r="D13" s="4">
        <v>32</v>
      </c>
      <c r="E13" s="4">
        <v>10</v>
      </c>
      <c r="F13" s="4">
        <f>D13+E13</f>
        <v>42</v>
      </c>
      <c r="G13" s="4">
        <f>Punkti!BO8</f>
        <v>36</v>
      </c>
      <c r="H13" s="4">
        <f>Punkti!BP8</f>
        <v>12</v>
      </c>
      <c r="I13" s="4">
        <f>G13+H13</f>
        <v>48</v>
      </c>
      <c r="J13" s="455">
        <f>F13+I13</f>
        <v>90</v>
      </c>
      <c r="K13" s="4">
        <v>84</v>
      </c>
      <c r="L13" s="4">
        <v>16316</v>
      </c>
      <c r="M13" s="6">
        <f>L13/K13</f>
        <v>194.23809523809524</v>
      </c>
      <c r="N13" s="4">
        <f>Rezultati!BR15+Rezultati!BR16+Rezultati!BR17+Rezultati!BR18+Rezultati!BR19+Rezultati!BR20+Rezultati!BR21</f>
        <v>84</v>
      </c>
      <c r="O13" s="4">
        <f>Rezultati!BQ15+Rezultati!BQ16+Rezultati!BQ17+Rezultati!BQ18+Rezultati!BQ19+Rezultati!BQ20+Rezultati!BQ21</f>
        <v>17043</v>
      </c>
      <c r="P13" s="6">
        <f>Rezultati!BS15</f>
        <v>202.89285714285714</v>
      </c>
      <c r="Q13" s="7">
        <f>(L13+O13)/(K13+N13)</f>
        <v>198.5654761904762</v>
      </c>
      <c r="R13" s="418"/>
      <c r="S13" s="8">
        <v>3</v>
      </c>
      <c r="T13" s="9" t="str">
        <f>Punkti!A50</f>
        <v>NB-1</v>
      </c>
      <c r="U13" s="9">
        <v>34</v>
      </c>
      <c r="V13" s="9">
        <v>8</v>
      </c>
      <c r="W13" s="4">
        <f t="shared" si="0"/>
        <v>42</v>
      </c>
      <c r="X13" s="9">
        <f>Punkti!BO50</f>
        <v>27</v>
      </c>
      <c r="Y13" s="9">
        <f>Punkti!BP50</f>
        <v>8</v>
      </c>
      <c r="Z13" s="9">
        <f t="shared" si="1"/>
        <v>35</v>
      </c>
      <c r="AA13" s="4">
        <f t="shared" si="2"/>
        <v>77</v>
      </c>
      <c r="AB13" s="9">
        <v>14333</v>
      </c>
      <c r="AC13" s="9">
        <v>84</v>
      </c>
      <c r="AD13" s="6">
        <f t="shared" si="3"/>
        <v>170.63095238095238</v>
      </c>
      <c r="AE13" s="10">
        <f>Rezultati!BR115+Rezultati!BR116+Rezultati!BR117+Rezultati!BR118+Rezultati!BR119+Rezultati!BR120+Rezultati!BR121+Rezultati!BR122+Rezultati!BR123</f>
        <v>84</v>
      </c>
      <c r="AF13" s="9">
        <f>Rezultati!BQ115+Rezultati!BQ116+Rezultati!BQ117+Rezultati!BQ118+Rezultati!BQ119+Rezultati!BQ121+Rezultati!BQ123+Rezultati!BQ122+Rezultati!BQ120</f>
        <v>15004</v>
      </c>
      <c r="AG13" s="10">
        <f t="shared" si="4"/>
        <v>69</v>
      </c>
      <c r="AH13" s="11">
        <f>Rezultati!BS115</f>
        <v>178.61904761904762</v>
      </c>
      <c r="AI13" s="7">
        <f t="shared" si="5"/>
        <v>174.625</v>
      </c>
      <c r="AK13" s="416"/>
      <c r="AN13" s="12"/>
    </row>
    <row r="14" spans="1:40" ht="39.75" customHeight="1">
      <c r="A14" s="1"/>
      <c r="B14" s="3">
        <v>4</v>
      </c>
      <c r="C14" s="9" t="str">
        <f>Punkti!A17</f>
        <v>Liquide Time</v>
      </c>
      <c r="D14" s="9">
        <v>26</v>
      </c>
      <c r="E14" s="9">
        <v>8</v>
      </c>
      <c r="F14" s="4">
        <f>D14+E14</f>
        <v>34</v>
      </c>
      <c r="G14" s="9">
        <f>Punkti!BO17</f>
        <v>32</v>
      </c>
      <c r="H14" s="9">
        <f>Punkti!BP17</f>
        <v>6</v>
      </c>
      <c r="I14" s="9">
        <f>G14+H14</f>
        <v>38</v>
      </c>
      <c r="J14" s="455">
        <f>F14+I14</f>
        <v>72</v>
      </c>
      <c r="K14" s="4">
        <v>84</v>
      </c>
      <c r="L14" s="9">
        <v>15234</v>
      </c>
      <c r="M14" s="6">
        <f>L14/K14</f>
        <v>181.35714285714286</v>
      </c>
      <c r="N14" s="9">
        <f>Rezultati!BR36+Rezultati!BR37+Rezultati!BR38+Rezultati!BR39+Rezultati!BR40+Rezultati!BR41+Rezultati!BR42</f>
        <v>84</v>
      </c>
      <c r="O14" s="9">
        <f>Rezultati!BQ36+Rezultati!BQ37+Rezultati!BQ38+Rezultati!BQ39+Rezultati!BQ40+Rezultati!BQ41+Rezultati!BQ42</f>
        <v>16337</v>
      </c>
      <c r="P14" s="11">
        <f>Rezultati!BS36</f>
        <v>194.48809523809524</v>
      </c>
      <c r="Q14" s="7">
        <f>(L14+O14)/(K14+N14)</f>
        <v>187.92261904761904</v>
      </c>
      <c r="R14" s="418"/>
      <c r="S14" s="3">
        <v>4</v>
      </c>
      <c r="T14" s="4" t="str">
        <f>Punkti!A32</f>
        <v>CAPAROL</v>
      </c>
      <c r="U14" s="4">
        <v>26</v>
      </c>
      <c r="V14" s="4">
        <v>8</v>
      </c>
      <c r="W14" s="4">
        <f t="shared" si="0"/>
        <v>34</v>
      </c>
      <c r="X14" s="4">
        <f>Punkti!BO32</f>
        <v>33</v>
      </c>
      <c r="Y14" s="4">
        <f>Punkti!BP32</f>
        <v>8</v>
      </c>
      <c r="Z14" s="4">
        <f t="shared" si="1"/>
        <v>41</v>
      </c>
      <c r="AA14" s="4">
        <f t="shared" si="2"/>
        <v>75</v>
      </c>
      <c r="AB14" s="4">
        <v>14432</v>
      </c>
      <c r="AC14" s="4">
        <v>84</v>
      </c>
      <c r="AD14" s="6">
        <f t="shared" si="3"/>
        <v>171.8095238095238</v>
      </c>
      <c r="AE14" s="5">
        <f>Rezultati!BR71+Rezultati!BR72+Rezultati!BR73+Rezultati!BR74+Rezultati!BR75+Rezultati!BR76+Rezultati!BR77</f>
        <v>84</v>
      </c>
      <c r="AF14" s="4">
        <f>Rezultati!BQ71+Rezultati!BQ72+Rezultati!BQ73+Rezultati!BQ74+Rezultati!BQ75+Rezultati!BQ76+Rezultati!BQ77</f>
        <v>15451</v>
      </c>
      <c r="AG14" s="5">
        <f t="shared" si="4"/>
        <v>67</v>
      </c>
      <c r="AH14" s="6">
        <f>Rezultati!BS71</f>
        <v>183.9404761904762</v>
      </c>
      <c r="AI14" s="7">
        <f t="shared" si="5"/>
        <v>177.875</v>
      </c>
      <c r="AK14" s="416"/>
      <c r="AM14" s="14"/>
    </row>
    <row r="15" spans="1:40" ht="39.75" customHeight="1">
      <c r="A15" s="1"/>
      <c r="B15" s="396">
        <v>5</v>
      </c>
      <c r="C15" s="381" t="str">
        <f>Punkti!A11</f>
        <v>Jaunie Buki</v>
      </c>
      <c r="D15" s="381">
        <v>28</v>
      </c>
      <c r="E15" s="381">
        <v>8</v>
      </c>
      <c r="F15" s="381">
        <f>D15+E15</f>
        <v>36</v>
      </c>
      <c r="G15" s="381">
        <f>Punkti!BO11</f>
        <v>31</v>
      </c>
      <c r="H15" s="381">
        <f>Punkti!BP11</f>
        <v>4</v>
      </c>
      <c r="I15" s="381">
        <f>G15+H15</f>
        <v>35</v>
      </c>
      <c r="J15" s="456">
        <f>F15+I15</f>
        <v>71</v>
      </c>
      <c r="K15" s="381">
        <v>84</v>
      </c>
      <c r="L15" s="381">
        <v>16130</v>
      </c>
      <c r="M15" s="383">
        <f>L15/K15</f>
        <v>192.02380952380952</v>
      </c>
      <c r="N15" s="381">
        <f>Rezultati!BR22+Rezultati!BR23+Rezultati!BR24+Rezultati!BR25+Rezultati!BR26+Rezultati!BR27+Rezultati!BR28</f>
        <v>84</v>
      </c>
      <c r="O15" s="381">
        <f>Rezultati!BQ22+Rezultati!BQ23+Rezultati!BQ24+Rezultati!BQ25+Rezultati!BQ26+Rezultati!BQ27+Rezultati!BQ28</f>
        <v>15780</v>
      </c>
      <c r="P15" s="383">
        <f>Rezultati!BS22</f>
        <v>187.85714285714286</v>
      </c>
      <c r="Q15" s="388">
        <f>(L15+O15)/(K15+N15)</f>
        <v>189.9404761904762</v>
      </c>
      <c r="R15" s="418"/>
      <c r="S15" s="13">
        <v>5</v>
      </c>
      <c r="T15" s="381" t="str">
        <f>Punkti!A44</f>
        <v>ŠAR-A</v>
      </c>
      <c r="U15" s="381">
        <v>28</v>
      </c>
      <c r="V15" s="381">
        <v>6</v>
      </c>
      <c r="W15" s="381">
        <f t="shared" si="0"/>
        <v>34</v>
      </c>
      <c r="X15" s="381">
        <f>Punkti!BO44</f>
        <v>24</v>
      </c>
      <c r="Y15" s="381">
        <f>Punkti!BP44</f>
        <v>6</v>
      </c>
      <c r="Z15" s="381">
        <f t="shared" si="1"/>
        <v>30</v>
      </c>
      <c r="AA15" s="381">
        <f t="shared" si="2"/>
        <v>64</v>
      </c>
      <c r="AB15" s="381">
        <v>14371</v>
      </c>
      <c r="AC15" s="381">
        <v>84</v>
      </c>
      <c r="AD15" s="383">
        <f t="shared" si="3"/>
        <v>171.08333333333334</v>
      </c>
      <c r="AE15" s="384">
        <f>Rezultati!BR99+Rezultati!BR100+Rezultati!BR101+Rezultati!BR102+Rezultati!BR103+Rezultati!BR104+Rezultati!BR105+Rezultati!BR106</f>
        <v>80</v>
      </c>
      <c r="AF15" s="381">
        <f>Rezultati!BQ99+Rezultati!BQ100+Rezultati!BQ101+Rezultati!BQ102+Rezultati!BQ103+Rezultati!BQ104+Rezultati!BQ106+Rezultati!BQ105</f>
        <v>14167</v>
      </c>
      <c r="AG15" s="384">
        <f t="shared" si="4"/>
        <v>58</v>
      </c>
      <c r="AH15" s="383">
        <f>Rezultati!BS99</f>
        <v>177.08750000000001</v>
      </c>
      <c r="AI15" s="388">
        <f t="shared" si="5"/>
        <v>174.01219512195121</v>
      </c>
    </row>
    <row r="16" spans="1:40" ht="39.75" customHeight="1">
      <c r="A16" s="1"/>
      <c r="B16" s="396">
        <v>6</v>
      </c>
      <c r="C16" s="381" t="str">
        <f>Punkti!A14</f>
        <v>Pārdaugavas AVANGĀRDS</v>
      </c>
      <c r="D16" s="381">
        <v>24</v>
      </c>
      <c r="E16" s="381">
        <v>6</v>
      </c>
      <c r="F16" s="381">
        <f>D16+E16</f>
        <v>30</v>
      </c>
      <c r="G16" s="381">
        <f>Punkti!BO14</f>
        <v>16</v>
      </c>
      <c r="H16" s="381">
        <f>Punkti!BP14</f>
        <v>6</v>
      </c>
      <c r="I16" s="381">
        <f>G16+H16</f>
        <v>22</v>
      </c>
      <c r="J16" s="456">
        <f>F16+I16</f>
        <v>52</v>
      </c>
      <c r="K16" s="381">
        <v>84</v>
      </c>
      <c r="L16" s="381">
        <v>15078</v>
      </c>
      <c r="M16" s="383">
        <f>L16/K16</f>
        <v>179.5</v>
      </c>
      <c r="N16" s="381">
        <f>Rezultati!BR29+Rezultati!BR30+Rezultati!BR31+Rezultati!BR32+Rezultati!BR33+Rezultati!BR34+Rezultati!BR35</f>
        <v>84</v>
      </c>
      <c r="O16" s="381">
        <f>Rezultati!BQ29+Rezultati!BQ30+Rezultati!BQ31+Rezultati!BQ32+Rezultati!BQ33+Rezultati!BQ34+Rezultati!BQ35</f>
        <v>15802</v>
      </c>
      <c r="P16" s="383">
        <f>Rezultati!BS29</f>
        <v>188.11904761904762</v>
      </c>
      <c r="Q16" s="388">
        <f>(L16+O16)/(K16+N16)</f>
        <v>183.8095238095238</v>
      </c>
      <c r="R16" s="418"/>
      <c r="S16" s="13">
        <v>6</v>
      </c>
      <c r="T16" s="382" t="str">
        <f>Punkti!A41</f>
        <v>Universal Services</v>
      </c>
      <c r="U16" s="382">
        <v>28</v>
      </c>
      <c r="V16" s="382">
        <v>6</v>
      </c>
      <c r="W16" s="381">
        <f t="shared" si="0"/>
        <v>34</v>
      </c>
      <c r="X16" s="382">
        <f>Punkti!BO41</f>
        <v>24</v>
      </c>
      <c r="Y16" s="382">
        <f>Punkti!BP41</f>
        <v>4</v>
      </c>
      <c r="Z16" s="382">
        <f t="shared" si="1"/>
        <v>28</v>
      </c>
      <c r="AA16" s="381">
        <f t="shared" si="2"/>
        <v>62</v>
      </c>
      <c r="AB16" s="382">
        <v>13932</v>
      </c>
      <c r="AC16" s="382">
        <v>84</v>
      </c>
      <c r="AD16" s="383">
        <f t="shared" si="3"/>
        <v>165.85714285714286</v>
      </c>
      <c r="AE16" s="385">
        <f>Rezultati!BR92+Rezultati!BR93+Rezultati!BR94+Rezultati!BR95+Rezultati!BR96+Rezultati!BR97+Rezultati!BR98</f>
        <v>84</v>
      </c>
      <c r="AF16" s="382">
        <f>Rezultati!BQ92+Rezultati!BQ93+Rezultati!BQ94+Rezultati!BQ95+Rezultati!BQ96+Rezultati!BQ97+Rezultati!BQ98</f>
        <v>15099</v>
      </c>
      <c r="AG16" s="385">
        <f t="shared" si="4"/>
        <v>56</v>
      </c>
      <c r="AH16" s="386">
        <f>Rezultati!BS92</f>
        <v>179.75</v>
      </c>
      <c r="AI16" s="388">
        <f t="shared" si="5"/>
        <v>172.80357142857142</v>
      </c>
    </row>
    <row r="17" spans="1:35" ht="39.75" customHeight="1">
      <c r="A17" s="1"/>
      <c r="B17" s="16">
        <v>7</v>
      </c>
      <c r="C17" s="17" t="str">
        <f>Punkti!A26</f>
        <v>Wolfpack</v>
      </c>
      <c r="D17" s="17">
        <v>16</v>
      </c>
      <c r="E17" s="17">
        <v>0</v>
      </c>
      <c r="F17" s="380">
        <f>D17+E17</f>
        <v>16</v>
      </c>
      <c r="G17" s="17">
        <f>Punkti!BO26</f>
        <v>25</v>
      </c>
      <c r="H17" s="17">
        <f>Punkti!BP26</f>
        <v>8</v>
      </c>
      <c r="I17" s="17">
        <f>G17+H17</f>
        <v>33</v>
      </c>
      <c r="J17" s="457">
        <f>F17+I17</f>
        <v>49</v>
      </c>
      <c r="K17" s="380">
        <v>84</v>
      </c>
      <c r="L17" s="17">
        <v>14784</v>
      </c>
      <c r="M17" s="387">
        <f>L17/K17</f>
        <v>176</v>
      </c>
      <c r="N17" s="17">
        <f>Rezultati!BR57+Rezultati!BR58+Rezultati!BR59+Rezultati!BR60+Rezultati!BR61+Rezultati!BR62+Rezultati!BR63</f>
        <v>84</v>
      </c>
      <c r="O17" s="17">
        <f>Rezultati!BQ57+Rezultati!BQ58+Rezultati!BQ59+Rezultati!BQ60+Rezultati!BQ61+Rezultati!BQ62+Rezultati!BQ63</f>
        <v>16027</v>
      </c>
      <c r="P17" s="18">
        <f>Rezultati!BS57</f>
        <v>190.79761904761904</v>
      </c>
      <c r="Q17" s="15">
        <f>(L17+O17)/(K17+N17)</f>
        <v>183.39880952380952</v>
      </c>
      <c r="R17" s="418"/>
      <c r="S17" s="16">
        <v>7</v>
      </c>
      <c r="T17" s="380" t="str">
        <f>Punkti!A38</f>
        <v>Korness</v>
      </c>
      <c r="U17" s="380">
        <v>21</v>
      </c>
      <c r="V17" s="380">
        <v>4</v>
      </c>
      <c r="W17" s="380">
        <f t="shared" si="0"/>
        <v>25</v>
      </c>
      <c r="X17" s="380">
        <f>Punkti!BO38</f>
        <v>20</v>
      </c>
      <c r="Y17" s="380">
        <f>Punkti!BP38</f>
        <v>2</v>
      </c>
      <c r="Z17" s="380">
        <f t="shared" si="1"/>
        <v>22</v>
      </c>
      <c r="AA17" s="380">
        <f t="shared" si="2"/>
        <v>47</v>
      </c>
      <c r="AB17" s="380">
        <v>13725</v>
      </c>
      <c r="AC17" s="380">
        <v>84</v>
      </c>
      <c r="AD17" s="387">
        <f t="shared" si="3"/>
        <v>163.39285714285714</v>
      </c>
      <c r="AE17" s="410">
        <f>Rezultati!BR85+Rezultati!BR86+Rezultati!BR87+Rezultati!BR88+Rezultati!BR89+Rezultati!BR90+Rezultati!BR91</f>
        <v>84</v>
      </c>
      <c r="AF17" s="380">
        <f>Rezultati!BQ85+Rezultati!BQ86+Rezultati!BQ87+Rezultati!BQ88+Rezultati!BQ89+Rezultati!BQ90+Rezultati!BQ91</f>
        <v>14252</v>
      </c>
      <c r="AG17" s="410">
        <f t="shared" si="4"/>
        <v>43</v>
      </c>
      <c r="AH17" s="387">
        <f>Rezultati!BS85</f>
        <v>169.66666666666666</v>
      </c>
      <c r="AI17" s="15">
        <f t="shared" si="5"/>
        <v>166.5297619047619</v>
      </c>
    </row>
    <row r="18" spans="1:35" ht="39" customHeight="1" thickBot="1">
      <c r="B18" s="19">
        <v>8</v>
      </c>
      <c r="C18" s="20" t="str">
        <f>Punkti!A23</f>
        <v>Šarmageddon</v>
      </c>
      <c r="D18" s="20">
        <v>16</v>
      </c>
      <c r="E18" s="20">
        <v>2</v>
      </c>
      <c r="F18" s="20">
        <f>D18+E18</f>
        <v>18</v>
      </c>
      <c r="G18" s="20">
        <f>Punkti!BO23</f>
        <v>4</v>
      </c>
      <c r="H18" s="20">
        <f>Punkti!BP23</f>
        <v>0</v>
      </c>
      <c r="I18" s="20">
        <f>G18+H18</f>
        <v>4</v>
      </c>
      <c r="J18" s="458">
        <f>F18+I18</f>
        <v>22</v>
      </c>
      <c r="K18" s="20">
        <v>84</v>
      </c>
      <c r="L18" s="20">
        <v>14302</v>
      </c>
      <c r="M18" s="22">
        <f>L18/K18</f>
        <v>170.26190476190476</v>
      </c>
      <c r="N18" s="20">
        <f>Rezultati!BR50+Rezultati!BR51+Rezultati!BR52+Rezultati!BR53+Rezultati!BR54+Rezultati!BR55+Rezultati!BR56</f>
        <v>84</v>
      </c>
      <c r="O18" s="20">
        <f>Rezultati!BQ50+Rezultati!BQ51+Rezultati!BQ52+Rezultati!BQ53+Rezultati!BQ54+Rezultati!BQ55+Rezultati!BQ56</f>
        <v>14510</v>
      </c>
      <c r="P18" s="22">
        <f>Rezultati!BS50</f>
        <v>172.73809523809524</v>
      </c>
      <c r="Q18" s="23">
        <f>(L18+O18)/(K18+N18)</f>
        <v>171.5</v>
      </c>
      <c r="R18" s="419"/>
      <c r="S18" s="19">
        <v>8</v>
      </c>
      <c r="T18" s="20" t="str">
        <f>Punkti!A47</f>
        <v>NB – 2</v>
      </c>
      <c r="U18" s="20">
        <v>23</v>
      </c>
      <c r="V18" s="20">
        <v>4</v>
      </c>
      <c r="W18" s="20">
        <f t="shared" si="0"/>
        <v>27</v>
      </c>
      <c r="X18" s="20">
        <f>Punkti!BO47</f>
        <v>16</v>
      </c>
      <c r="Y18" s="20">
        <f>Punkti!BP47</f>
        <v>2</v>
      </c>
      <c r="Z18" s="20">
        <f t="shared" si="1"/>
        <v>18</v>
      </c>
      <c r="AA18" s="20">
        <f t="shared" si="2"/>
        <v>45</v>
      </c>
      <c r="AB18" s="20">
        <v>14000</v>
      </c>
      <c r="AC18" s="20">
        <v>84</v>
      </c>
      <c r="AD18" s="22">
        <f t="shared" si="3"/>
        <v>166.66666666666666</v>
      </c>
      <c r="AE18" s="21">
        <f>Rezultati!BR107+Rezultati!BR108+Rezultati!BR109+Rezultati!BR110+Rezultati!BR111+Rezultati!BR112+Rezultati!BR113+Rezultati!BR114</f>
        <v>84</v>
      </c>
      <c r="AF18" s="20">
        <f>Rezultati!BQ107+Rezultati!BQ108+Rezultati!BQ109+Rezultati!BQ110+Rezultati!BQ111+Rezultati!BQ112+Rezultati!BQ114+Rezultati!BQ113</f>
        <v>14149</v>
      </c>
      <c r="AG18" s="21">
        <f t="shared" si="4"/>
        <v>41</v>
      </c>
      <c r="AH18" s="22">
        <f>Rezultati!BS107</f>
        <v>168.4404761904762</v>
      </c>
      <c r="AI18" s="23">
        <f t="shared" si="5"/>
        <v>167.55357142857142</v>
      </c>
    </row>
    <row r="19" spans="1:35" ht="12.75" customHeight="1"/>
    <row r="20" spans="1:35" ht="12.75" customHeight="1"/>
    <row r="21" spans="1:35" ht="12.75" customHeight="1"/>
    <row r="22" spans="1:35" ht="12.75" customHeight="1"/>
    <row r="23" spans="1:35" ht="12.75" customHeight="1"/>
    <row r="24" spans="1:35" ht="12.75" customHeight="1"/>
    <row r="25" spans="1:35" ht="12.75" customHeight="1"/>
    <row r="26" spans="1:35" ht="12.75" customHeight="1"/>
    <row r="27" spans="1:35" ht="12.75" customHeight="1"/>
    <row r="28" spans="1:35" ht="12.75" customHeight="1"/>
    <row r="29" spans="1:35" ht="12.75" customHeight="1"/>
    <row r="30" spans="1:35" ht="12.75" customHeight="1"/>
    <row r="31" spans="1:35" ht="12.75" customHeight="1"/>
    <row r="32" spans="1:3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sortState ref="C11:Q18">
    <sortCondition descending="1" ref="J11:J18"/>
  </sortState>
  <mergeCells count="4">
    <mergeCell ref="B7:Q9"/>
    <mergeCell ref="S7:AI9"/>
    <mergeCell ref="AK11:AK14"/>
    <mergeCell ref="R7:R18"/>
  </mergeCells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2"/>
  <sheetViews>
    <sheetView topLeftCell="A26" zoomScale="60" zoomScaleNormal="60" workbookViewId="0">
      <selection activeCell="Z32" sqref="Z32"/>
    </sheetView>
  </sheetViews>
  <sheetFormatPr defaultRowHeight="12.75"/>
  <cols>
    <col min="1" max="1" width="6.7109375"/>
    <col min="2" max="2" width="8"/>
    <col min="3" max="3" width="35.28515625"/>
    <col min="4" max="4" width="35.140625"/>
    <col min="5" max="5" width="5.7109375" bestFit="1" customWidth="1"/>
    <col min="6" max="6" width="7.5703125" bestFit="1" customWidth="1"/>
    <col min="7" max="7" width="11.5703125" bestFit="1" customWidth="1"/>
    <col min="8" max="8" width="5.7109375" bestFit="1" customWidth="1"/>
    <col min="9" max="9" width="7.5703125" bestFit="1" customWidth="1"/>
    <col min="10" max="10" width="11.5703125" bestFit="1" customWidth="1"/>
    <col min="11" max="12" width="8.28515625" bestFit="1" customWidth="1"/>
    <col min="13" max="13" width="11.5703125" bestFit="1" customWidth="1"/>
    <col min="14" max="14" width="5.7109375" bestFit="1" customWidth="1"/>
    <col min="15" max="15" width="10.85546875" customWidth="1"/>
    <col min="16" max="16" width="12.28515625"/>
    <col min="17" max="19" width="0" hidden="1"/>
    <col min="20" max="20" width="9" bestFit="1" customWidth="1"/>
    <col min="22" max="22" width="11.7109375"/>
    <col min="23" max="26" width="8"/>
    <col min="27" max="1025" width="14.42578125"/>
  </cols>
  <sheetData>
    <row r="1" spans="2:23" ht="94.5" customHeight="1" thickBot="1">
      <c r="B1" s="24"/>
      <c r="C1" s="25"/>
      <c r="D1" s="24"/>
      <c r="E1" s="24"/>
      <c r="F1" s="24"/>
      <c r="G1" s="24"/>
      <c r="H1" s="24"/>
      <c r="I1" s="24"/>
      <c r="J1" s="24"/>
      <c r="K1" s="24"/>
      <c r="L1" s="24"/>
      <c r="M1" s="24"/>
      <c r="P1" s="24"/>
    </row>
    <row r="2" spans="2:23" ht="3" hidden="1" customHeight="1">
      <c r="B2" s="24"/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23" ht="36.75" customHeight="1" thickBot="1">
      <c r="B3" s="424" t="s">
        <v>11</v>
      </c>
      <c r="C3" s="424"/>
      <c r="D3" s="424"/>
      <c r="E3" s="422" t="s">
        <v>12</v>
      </c>
      <c r="F3" s="422"/>
      <c r="G3" s="422"/>
      <c r="H3" s="422" t="s">
        <v>13</v>
      </c>
      <c r="I3" s="422"/>
      <c r="J3" s="422"/>
      <c r="K3" s="423" t="s">
        <v>14</v>
      </c>
      <c r="L3" s="423"/>
      <c r="M3" s="423"/>
      <c r="N3" s="422" t="s">
        <v>15</v>
      </c>
      <c r="O3" s="422"/>
      <c r="P3" s="422"/>
      <c r="Q3" s="420" t="s">
        <v>7</v>
      </c>
      <c r="R3" s="420"/>
      <c r="S3" s="420"/>
      <c r="T3" s="420" t="s">
        <v>7</v>
      </c>
      <c r="U3" s="420"/>
      <c r="V3" s="420"/>
    </row>
    <row r="4" spans="2:23" ht="76.5" customHeight="1" thickBot="1">
      <c r="B4" s="26" t="s">
        <v>2</v>
      </c>
      <c r="C4" s="27" t="s">
        <v>3</v>
      </c>
      <c r="D4" s="27" t="s">
        <v>16</v>
      </c>
      <c r="E4" s="28" t="s">
        <v>17</v>
      </c>
      <c r="F4" s="29" t="s">
        <v>18</v>
      </c>
      <c r="G4" s="28" t="s">
        <v>19</v>
      </c>
      <c r="H4" s="28" t="s">
        <v>17</v>
      </c>
      <c r="I4" s="29" t="s">
        <v>18</v>
      </c>
      <c r="J4" s="28" t="s">
        <v>19</v>
      </c>
      <c r="K4" s="28" t="s">
        <v>17</v>
      </c>
      <c r="L4" s="29" t="s">
        <v>18</v>
      </c>
      <c r="M4" s="28" t="s">
        <v>19</v>
      </c>
      <c r="N4" s="28" t="s">
        <v>17</v>
      </c>
      <c r="O4" s="29" t="s">
        <v>18</v>
      </c>
      <c r="P4" s="28" t="s">
        <v>19</v>
      </c>
      <c r="Q4" s="28" t="s">
        <v>17</v>
      </c>
      <c r="R4" s="29" t="s">
        <v>18</v>
      </c>
      <c r="S4" s="28" t="s">
        <v>19</v>
      </c>
      <c r="T4" s="28" t="s">
        <v>17</v>
      </c>
      <c r="U4" s="29" t="s">
        <v>18</v>
      </c>
      <c r="V4" s="28" t="s">
        <v>19</v>
      </c>
    </row>
    <row r="5" spans="2:23" ht="19.5" customHeight="1" thickBot="1">
      <c r="B5" s="30">
        <v>1</v>
      </c>
      <c r="C5" s="31" t="str">
        <f>Rezultati!A18</f>
        <v>Ten Pin</v>
      </c>
      <c r="D5" s="32" t="str">
        <f>Rezultati!B18</f>
        <v>Daniels Vēzis</v>
      </c>
      <c r="E5" s="32">
        <v>16</v>
      </c>
      <c r="F5" s="32">
        <v>3665</v>
      </c>
      <c r="G5" s="33">
        <f>F5/E5</f>
        <v>229.0625</v>
      </c>
      <c r="H5" s="34">
        <v>28</v>
      </c>
      <c r="I5" s="34">
        <v>5986</v>
      </c>
      <c r="J5" s="33">
        <f>I5/H5</f>
        <v>213.78571428571428</v>
      </c>
      <c r="K5" s="34">
        <v>24</v>
      </c>
      <c r="L5" s="34">
        <v>5263</v>
      </c>
      <c r="M5" s="33">
        <f>L5/K5</f>
        <v>219.29166666666666</v>
      </c>
      <c r="N5" s="32">
        <f>Rezultati!BR18</f>
        <v>20</v>
      </c>
      <c r="O5" s="32">
        <f>Rezultati!BQ18</f>
        <v>4371</v>
      </c>
      <c r="P5" s="33">
        <f>Rezultati!BT18</f>
        <v>218.55</v>
      </c>
      <c r="Q5" s="32"/>
      <c r="R5" s="32"/>
      <c r="S5" s="33"/>
      <c r="T5" s="34">
        <f>E5+H5+K5+N5</f>
        <v>88</v>
      </c>
      <c r="U5" s="34">
        <f>F5+I5+L5+O5</f>
        <v>19285</v>
      </c>
      <c r="V5" s="33">
        <f>U5/T5</f>
        <v>219.14772727272728</v>
      </c>
      <c r="W5" s="35"/>
    </row>
    <row r="6" spans="2:23" ht="19.5" customHeight="1" thickBot="1">
      <c r="B6" s="30">
        <v>2</v>
      </c>
      <c r="C6" s="31" t="str">
        <f>Rezultati!A47</f>
        <v>RR Dziednieks</v>
      </c>
      <c r="D6" s="32" t="str">
        <f>Rezultati!B47</f>
        <v>Dmitrijs Maščenko</v>
      </c>
      <c r="E6" s="32">
        <v>4</v>
      </c>
      <c r="F6" s="32">
        <v>797</v>
      </c>
      <c r="G6" s="33">
        <f>F6/E6</f>
        <v>199.25</v>
      </c>
      <c r="H6" s="34">
        <v>16</v>
      </c>
      <c r="I6" s="34">
        <v>3220</v>
      </c>
      <c r="J6" s="33">
        <f>I6/H6</f>
        <v>201.25</v>
      </c>
      <c r="K6" s="34">
        <v>8</v>
      </c>
      <c r="L6" s="34">
        <v>1651</v>
      </c>
      <c r="M6" s="33">
        <f>L6/K6</f>
        <v>206.375</v>
      </c>
      <c r="N6" s="32">
        <f>Rezultati!BR47</f>
        <v>24</v>
      </c>
      <c r="O6" s="32">
        <f>Rezultati!BQ47</f>
        <v>5379</v>
      </c>
      <c r="P6" s="33">
        <f>Rezultati!BT47</f>
        <v>224.125</v>
      </c>
      <c r="Q6" s="32"/>
      <c r="R6" s="32"/>
      <c r="S6" s="33"/>
      <c r="T6" s="34">
        <f>E6+H6+K6+N6</f>
        <v>52</v>
      </c>
      <c r="U6" s="34">
        <f>F6+I6+L6+O6</f>
        <v>11047</v>
      </c>
      <c r="V6" s="33">
        <f>U6/T6</f>
        <v>212.44230769230768</v>
      </c>
      <c r="W6" s="35"/>
    </row>
    <row r="7" spans="2:23" ht="19.5" customHeight="1" thickBot="1">
      <c r="B7" s="30">
        <v>3</v>
      </c>
      <c r="C7" s="31" t="str">
        <f>Rezultati!A4</f>
        <v>BASK APS</v>
      </c>
      <c r="D7" s="32" t="str">
        <f>Rezultati!B4</f>
        <v>Artemijs Hudjakovs</v>
      </c>
      <c r="E7" s="32">
        <v>24</v>
      </c>
      <c r="F7" s="32">
        <v>4622</v>
      </c>
      <c r="G7" s="33">
        <f>F7/E7</f>
        <v>192.58333333333334</v>
      </c>
      <c r="H7" s="34">
        <v>28</v>
      </c>
      <c r="I7" s="34">
        <v>5803</v>
      </c>
      <c r="J7" s="33">
        <f>I7/H7</f>
        <v>207.25</v>
      </c>
      <c r="K7" s="34">
        <v>28</v>
      </c>
      <c r="L7" s="34">
        <v>6201</v>
      </c>
      <c r="M7" s="33">
        <f>L7/K7</f>
        <v>221.46428571428572</v>
      </c>
      <c r="N7" s="32">
        <f>Rezultati!BR4</f>
        <v>28</v>
      </c>
      <c r="O7" s="32">
        <f>Rezultati!BQ4</f>
        <v>6291</v>
      </c>
      <c r="P7" s="33">
        <f>Rezultati!BT4</f>
        <v>224.67857142857142</v>
      </c>
      <c r="Q7" s="32"/>
      <c r="R7" s="32"/>
      <c r="S7" s="33"/>
      <c r="T7" s="34">
        <f>E7+H7+K7+N7</f>
        <v>108</v>
      </c>
      <c r="U7" s="34">
        <f>F7+I7+L7+O7</f>
        <v>22917</v>
      </c>
      <c r="V7" s="33">
        <f>U7/T7</f>
        <v>212.19444444444446</v>
      </c>
      <c r="W7" s="35"/>
    </row>
    <row r="8" spans="2:23" ht="19.5" customHeight="1" thickBot="1">
      <c r="B8" s="36">
        <v>4</v>
      </c>
      <c r="C8" s="37" t="str">
        <f>Rezultati!A45</f>
        <v>RR Dziednieks</v>
      </c>
      <c r="D8" s="38" t="str">
        <f>Rezultati!B45</f>
        <v>Jānis Zemītis</v>
      </c>
      <c r="E8" s="38">
        <v>24</v>
      </c>
      <c r="F8" s="38">
        <v>4803</v>
      </c>
      <c r="G8" s="39">
        <f>F8/E8</f>
        <v>200.125</v>
      </c>
      <c r="H8" s="40">
        <v>24</v>
      </c>
      <c r="I8" s="40">
        <v>5020</v>
      </c>
      <c r="J8" s="39">
        <f>I8/H8</f>
        <v>209.16666666666666</v>
      </c>
      <c r="K8" s="40">
        <v>20</v>
      </c>
      <c r="L8" s="40">
        <v>4541</v>
      </c>
      <c r="M8" s="39">
        <f>L8/K8</f>
        <v>227.05</v>
      </c>
      <c r="N8" s="38">
        <f>Rezultati!BR45</f>
        <v>23</v>
      </c>
      <c r="O8" s="38">
        <f>Rezultati!BQ45</f>
        <v>4647</v>
      </c>
      <c r="P8" s="39">
        <f>Rezultati!BT45</f>
        <v>202.04347826086956</v>
      </c>
      <c r="Q8" s="38"/>
      <c r="R8" s="38"/>
      <c r="S8" s="39"/>
      <c r="T8" s="40">
        <f>E8+H8+K8+N8</f>
        <v>91</v>
      </c>
      <c r="U8" s="40">
        <f>F8+I8+L8+O8</f>
        <v>19011</v>
      </c>
      <c r="V8" s="39">
        <f>U8/T8</f>
        <v>208.91208791208791</v>
      </c>
      <c r="W8" s="35"/>
    </row>
    <row r="9" spans="2:23" ht="19.5" customHeight="1" thickBot="1">
      <c r="B9" s="36">
        <v>5</v>
      </c>
      <c r="C9" s="37" t="str">
        <f>Rezultati!A17</f>
        <v>Ten Pin</v>
      </c>
      <c r="D9" s="38" t="str">
        <f>Rezultati!B17</f>
        <v>Rihards Kovaļenko</v>
      </c>
      <c r="E9" s="38">
        <v>16</v>
      </c>
      <c r="F9" s="38">
        <v>3458</v>
      </c>
      <c r="G9" s="39">
        <f>F9/E9</f>
        <v>216.125</v>
      </c>
      <c r="H9" s="40">
        <v>8</v>
      </c>
      <c r="I9" s="40">
        <v>1534</v>
      </c>
      <c r="J9" s="39">
        <f>I9/H9</f>
        <v>191.75</v>
      </c>
      <c r="K9" s="40">
        <v>20</v>
      </c>
      <c r="L9" s="40">
        <v>3911</v>
      </c>
      <c r="M9" s="39">
        <f>L9/K9</f>
        <v>195.55</v>
      </c>
      <c r="N9" s="38">
        <f>Rezultati!BR17</f>
        <v>12</v>
      </c>
      <c r="O9" s="38">
        <f>Rezultati!BQ17</f>
        <v>2507</v>
      </c>
      <c r="P9" s="39">
        <f>Rezultati!BT17</f>
        <v>208.91666666666666</v>
      </c>
      <c r="Q9" s="38"/>
      <c r="R9" s="38"/>
      <c r="S9" s="39"/>
      <c r="T9" s="40">
        <f>E9+H9+K9+N9</f>
        <v>56</v>
      </c>
      <c r="U9" s="40">
        <f>F9+I9+L9+O9</f>
        <v>11410</v>
      </c>
      <c r="V9" s="39">
        <f>U9/T9</f>
        <v>203.75</v>
      </c>
      <c r="W9" s="35"/>
    </row>
    <row r="10" spans="2:23" ht="19.5" customHeight="1" thickBot="1">
      <c r="B10" s="36">
        <v>6</v>
      </c>
      <c r="C10" s="37" t="str">
        <f>Rezultati!A44</f>
        <v>RR Dziednieks</v>
      </c>
      <c r="D10" s="38" t="str">
        <f>Rezultati!B44</f>
        <v>Andis Dārziņš</v>
      </c>
      <c r="E10" s="38">
        <v>16</v>
      </c>
      <c r="F10" s="38">
        <v>3086</v>
      </c>
      <c r="G10" s="39">
        <f>F10/E10</f>
        <v>192.875</v>
      </c>
      <c r="H10" s="40">
        <v>24</v>
      </c>
      <c r="I10" s="40">
        <v>4808</v>
      </c>
      <c r="J10" s="39">
        <f>I10/H10</f>
        <v>200.33333333333334</v>
      </c>
      <c r="K10" s="40">
        <v>28</v>
      </c>
      <c r="L10" s="40">
        <v>5491</v>
      </c>
      <c r="M10" s="39">
        <f>L10/K10</f>
        <v>196.10714285714286</v>
      </c>
      <c r="N10" s="38">
        <f>Rezultati!BR44</f>
        <v>28</v>
      </c>
      <c r="O10" s="38">
        <f>Rezultati!BQ44</f>
        <v>5690</v>
      </c>
      <c r="P10" s="39">
        <f>Rezultati!BT44</f>
        <v>203.21428571428572</v>
      </c>
      <c r="Q10" s="38"/>
      <c r="R10" s="38"/>
      <c r="S10" s="39"/>
      <c r="T10" s="40">
        <f>E10+H10+K10+N10</f>
        <v>96</v>
      </c>
      <c r="U10" s="40">
        <f>F10+I10+L10+O10</f>
        <v>19075</v>
      </c>
      <c r="V10" s="39">
        <f>U10/T10</f>
        <v>198.69791666666666</v>
      </c>
      <c r="W10" s="35"/>
    </row>
    <row r="11" spans="2:23" ht="19.5" customHeight="1" thickBot="1">
      <c r="B11" s="36">
        <v>7</v>
      </c>
      <c r="C11" s="37" t="str">
        <f>Rezultati!A23</f>
        <v>Jaunie Buki</v>
      </c>
      <c r="D11" s="38" t="str">
        <f>Rezultati!B23</f>
        <v>Ivars Vinters</v>
      </c>
      <c r="E11" s="38">
        <v>24</v>
      </c>
      <c r="F11" s="38">
        <v>4636</v>
      </c>
      <c r="G11" s="39">
        <f>F11/E11</f>
        <v>193.16666666666666</v>
      </c>
      <c r="H11" s="40">
        <v>24</v>
      </c>
      <c r="I11" s="40">
        <v>4757</v>
      </c>
      <c r="J11" s="39">
        <f>I11/H11</f>
        <v>198.20833333333334</v>
      </c>
      <c r="K11" s="40">
        <v>28</v>
      </c>
      <c r="L11" s="40">
        <v>5623</v>
      </c>
      <c r="M11" s="39">
        <f>L11/K11</f>
        <v>200.82142857142858</v>
      </c>
      <c r="N11" s="38">
        <f>Rezultati!BR23</f>
        <v>24</v>
      </c>
      <c r="O11" s="38">
        <f>Rezultati!BQ23</f>
        <v>4611</v>
      </c>
      <c r="P11" s="39">
        <f>Rezultati!BT23</f>
        <v>192.125</v>
      </c>
      <c r="Q11" s="38"/>
      <c r="R11" s="38"/>
      <c r="S11" s="39"/>
      <c r="T11" s="40">
        <f>E11+H11+K11+N11</f>
        <v>100</v>
      </c>
      <c r="U11" s="40">
        <f>F11+I11+L11+O11</f>
        <v>19627</v>
      </c>
      <c r="V11" s="39">
        <f>U11/T11</f>
        <v>196.27</v>
      </c>
      <c r="W11" s="35"/>
    </row>
    <row r="12" spans="2:23" ht="19.5" customHeight="1" thickBot="1">
      <c r="B12" s="36">
        <v>8</v>
      </c>
      <c r="C12" s="37" t="str">
        <f>Rezultati!A46</f>
        <v>RR Dziednieks</v>
      </c>
      <c r="D12" s="38" t="str">
        <f>Rezultati!B46</f>
        <v>Raimonds Zemītis</v>
      </c>
      <c r="E12" s="38">
        <v>12</v>
      </c>
      <c r="F12" s="38">
        <v>2151</v>
      </c>
      <c r="G12" s="39">
        <f>F12/E12</f>
        <v>179.25</v>
      </c>
      <c r="H12" s="40">
        <v>16</v>
      </c>
      <c r="I12" s="40">
        <v>3228</v>
      </c>
      <c r="J12" s="39">
        <f>I12/H12</f>
        <v>201.75</v>
      </c>
      <c r="K12" s="40">
        <v>28</v>
      </c>
      <c r="L12" s="40">
        <v>5394</v>
      </c>
      <c r="M12" s="39">
        <f>L12/K12</f>
        <v>192.64285714285714</v>
      </c>
      <c r="N12" s="38">
        <f>Rezultati!BR46</f>
        <v>0</v>
      </c>
      <c r="O12" s="38">
        <f>Rezultati!BQ46</f>
        <v>0</v>
      </c>
      <c r="P12" s="39" t="e">
        <f>Rezultati!BT46</f>
        <v>#DIV/0!</v>
      </c>
      <c r="Q12" s="38"/>
      <c r="R12" s="38"/>
      <c r="S12" s="39"/>
      <c r="T12" s="40">
        <f>E12+H12+K12+N12</f>
        <v>56</v>
      </c>
      <c r="U12" s="40">
        <f>F12+I12+L12+O12</f>
        <v>10773</v>
      </c>
      <c r="V12" s="39">
        <f>U12/T12</f>
        <v>192.375</v>
      </c>
      <c r="W12" s="35"/>
    </row>
    <row r="13" spans="2:23" ht="19.5" customHeight="1" thickBot="1">
      <c r="B13" s="36">
        <v>9</v>
      </c>
      <c r="C13" s="37" t="str">
        <f>Rezultati!A37</f>
        <v>Liquide Time</v>
      </c>
      <c r="D13" s="38" t="str">
        <f>Rezultati!B37</f>
        <v>Elvijs Dimpers</v>
      </c>
      <c r="E13" s="38">
        <v>24</v>
      </c>
      <c r="F13" s="38">
        <v>4443</v>
      </c>
      <c r="G13" s="39">
        <f>F13/E13</f>
        <v>185.125</v>
      </c>
      <c r="H13" s="40">
        <v>28</v>
      </c>
      <c r="I13" s="40">
        <v>5294</v>
      </c>
      <c r="J13" s="39">
        <f>I13/H13</f>
        <v>189.07142857142858</v>
      </c>
      <c r="K13" s="40">
        <v>28</v>
      </c>
      <c r="L13" s="40">
        <v>5334</v>
      </c>
      <c r="M13" s="39">
        <f>L13/K13</f>
        <v>190.5</v>
      </c>
      <c r="N13" s="38">
        <f>Rezultati!BR37</f>
        <v>24</v>
      </c>
      <c r="O13" s="38">
        <f>Rezultati!BQ37</f>
        <v>4927</v>
      </c>
      <c r="P13" s="39">
        <f>Rezultati!BT37</f>
        <v>205.29166666666666</v>
      </c>
      <c r="Q13" s="38"/>
      <c r="R13" s="38"/>
      <c r="S13" s="39"/>
      <c r="T13" s="40">
        <f>E13+H13+K13+N13</f>
        <v>104</v>
      </c>
      <c r="U13" s="40">
        <f>F13+I13+L13+O13</f>
        <v>19998</v>
      </c>
      <c r="V13" s="39">
        <f>U13/T13</f>
        <v>192.28846153846155</v>
      </c>
      <c r="W13" s="35"/>
    </row>
    <row r="14" spans="2:23" ht="19.5" customHeight="1" thickBot="1">
      <c r="B14" s="36">
        <v>10</v>
      </c>
      <c r="C14" s="37" t="str">
        <f>Rezultati!A24</f>
        <v>Jaunie Buki</v>
      </c>
      <c r="D14" s="38" t="str">
        <f>Rezultati!B24</f>
        <v>Toms Pultraks</v>
      </c>
      <c r="E14" s="38">
        <v>24</v>
      </c>
      <c r="F14" s="38">
        <v>4751</v>
      </c>
      <c r="G14" s="39">
        <f>F14/E14</f>
        <v>197.95833333333334</v>
      </c>
      <c r="H14" s="40">
        <v>28</v>
      </c>
      <c r="I14" s="40">
        <v>5327</v>
      </c>
      <c r="J14" s="39">
        <f>I14/H14</f>
        <v>190.25</v>
      </c>
      <c r="K14" s="40">
        <v>28</v>
      </c>
      <c r="L14" s="40">
        <v>5250</v>
      </c>
      <c r="M14" s="39">
        <f>L14/K14</f>
        <v>187.5</v>
      </c>
      <c r="N14" s="38">
        <f>Rezultati!BR24</f>
        <v>28</v>
      </c>
      <c r="O14" s="38">
        <f>Rezultati!BQ24</f>
        <v>5363</v>
      </c>
      <c r="P14" s="39">
        <f>Rezultati!BT24</f>
        <v>191.53571428571428</v>
      </c>
      <c r="Q14" s="38"/>
      <c r="R14" s="38"/>
      <c r="S14" s="39"/>
      <c r="T14" s="40">
        <f>E14+H14+K14+N14</f>
        <v>108</v>
      </c>
      <c r="U14" s="40">
        <f>F14+I14+L14+O14</f>
        <v>20691</v>
      </c>
      <c r="V14" s="39">
        <f>U14/T14</f>
        <v>191.58333333333334</v>
      </c>
      <c r="W14" s="35"/>
    </row>
    <row r="15" spans="2:23" ht="19.5" customHeight="1" thickBot="1">
      <c r="B15" s="44">
        <v>11</v>
      </c>
      <c r="C15" s="376" t="str">
        <f>Rezultati!A58</f>
        <v>Wolfpack</v>
      </c>
      <c r="D15" s="377" t="str">
        <f>Rezultati!B58</f>
        <v>Vladislavs Saveljevs</v>
      </c>
      <c r="E15" s="377">
        <v>24</v>
      </c>
      <c r="F15" s="377">
        <v>4667</v>
      </c>
      <c r="G15" s="378">
        <f>F15/E15</f>
        <v>194.45833333333334</v>
      </c>
      <c r="H15" s="379">
        <v>28</v>
      </c>
      <c r="I15" s="379">
        <v>5225</v>
      </c>
      <c r="J15" s="378">
        <f>I15/H15</f>
        <v>186.60714285714286</v>
      </c>
      <c r="K15" s="379">
        <v>28</v>
      </c>
      <c r="L15" s="379">
        <v>5279</v>
      </c>
      <c r="M15" s="378">
        <f>L15/K15</f>
        <v>188.53571428571428</v>
      </c>
      <c r="N15" s="377">
        <f>Rezultati!BR58</f>
        <v>24</v>
      </c>
      <c r="O15" s="377">
        <f>Rezultati!BQ58</f>
        <v>4321</v>
      </c>
      <c r="P15" s="378">
        <f>Rezultati!BT58</f>
        <v>180.04166666666666</v>
      </c>
      <c r="Q15" s="377"/>
      <c r="R15" s="377"/>
      <c r="S15" s="378"/>
      <c r="T15" s="379">
        <f>E15+H15+K15+N15</f>
        <v>104</v>
      </c>
      <c r="U15" s="379">
        <f>F15+I15+L15+O15</f>
        <v>19492</v>
      </c>
      <c r="V15" s="378">
        <f>U15/T15</f>
        <v>187.42307692307693</v>
      </c>
      <c r="W15" s="35"/>
    </row>
    <row r="16" spans="2:23" ht="19.5" customHeight="1" thickBot="1">
      <c r="B16" s="44">
        <v>12</v>
      </c>
      <c r="C16" s="376" t="str">
        <f>Rezultati!A59</f>
        <v>Wolfpack</v>
      </c>
      <c r="D16" s="377" t="str">
        <f>Rezultati!B59</f>
        <v>Dmitrijs Dumcevs</v>
      </c>
      <c r="E16" s="377">
        <v>27</v>
      </c>
      <c r="F16" s="377">
        <v>5339</v>
      </c>
      <c r="G16" s="378">
        <f>F16/E16</f>
        <v>197.74074074074073</v>
      </c>
      <c r="H16" s="379">
        <v>28</v>
      </c>
      <c r="I16" s="379">
        <v>4670</v>
      </c>
      <c r="J16" s="378">
        <f>I16/H16</f>
        <v>166.78571428571428</v>
      </c>
      <c r="K16" s="379">
        <v>28</v>
      </c>
      <c r="L16" s="379">
        <v>5027</v>
      </c>
      <c r="M16" s="378">
        <f>L16/K16</f>
        <v>179.53571428571428</v>
      </c>
      <c r="N16" s="377">
        <f>Rezultati!BR59</f>
        <v>28</v>
      </c>
      <c r="O16" s="377">
        <f>Rezultati!BQ59</f>
        <v>5672</v>
      </c>
      <c r="P16" s="378">
        <f>Rezultati!BT59</f>
        <v>202.57142857142858</v>
      </c>
      <c r="Q16" s="377"/>
      <c r="R16" s="377"/>
      <c r="S16" s="378"/>
      <c r="T16" s="379">
        <f>E16+H16+K16+N16</f>
        <v>111</v>
      </c>
      <c r="U16" s="379">
        <f>F16+I16+L16+O16</f>
        <v>20708</v>
      </c>
      <c r="V16" s="378">
        <f>U16/T16</f>
        <v>186.55855855855856</v>
      </c>
      <c r="W16" s="35"/>
    </row>
    <row r="17" spans="2:24" ht="19.5" customHeight="1" thickBot="1">
      <c r="B17" s="44">
        <v>13</v>
      </c>
      <c r="C17" s="376" t="str">
        <f>Rezultati!A38</f>
        <v>Liquide Time</v>
      </c>
      <c r="D17" s="377" t="str">
        <f>Rezultati!B38</f>
        <v>Maksims Gerasimenko</v>
      </c>
      <c r="E17" s="377">
        <v>20</v>
      </c>
      <c r="F17" s="377">
        <v>3670</v>
      </c>
      <c r="G17" s="378">
        <f>F17/E17</f>
        <v>183.5</v>
      </c>
      <c r="H17" s="379">
        <v>28</v>
      </c>
      <c r="I17" s="379">
        <v>5064</v>
      </c>
      <c r="J17" s="378">
        <f>I17/H17</f>
        <v>180.85714285714286</v>
      </c>
      <c r="K17" s="379">
        <v>16</v>
      </c>
      <c r="L17" s="379">
        <v>2687</v>
      </c>
      <c r="M17" s="378">
        <f>L17/K17</f>
        <v>167.9375</v>
      </c>
      <c r="N17" s="377">
        <f>Rezultati!BR38</f>
        <v>28</v>
      </c>
      <c r="O17" s="377">
        <f>Rezultati!BQ38</f>
        <v>5713</v>
      </c>
      <c r="P17" s="378">
        <f>Rezultati!BT38</f>
        <v>204.03571428571428</v>
      </c>
      <c r="Q17" s="377"/>
      <c r="R17" s="377"/>
      <c r="S17" s="378"/>
      <c r="T17" s="379">
        <f>E17+H17+K17+N17</f>
        <v>92</v>
      </c>
      <c r="U17" s="379">
        <f>F17+I17+L17+O17</f>
        <v>17134</v>
      </c>
      <c r="V17" s="378">
        <f>U17/T17</f>
        <v>186.2391304347826</v>
      </c>
      <c r="W17" s="35"/>
    </row>
    <row r="18" spans="2:24" ht="19.5" customHeight="1" thickBot="1">
      <c r="B18" s="44">
        <v>14</v>
      </c>
      <c r="C18" s="376" t="str">
        <f>Rezultati!A22</f>
        <v>Jaunie Buki</v>
      </c>
      <c r="D18" s="377" t="str">
        <f>Rezultati!B22</f>
        <v>Mārtiņš Vilnis</v>
      </c>
      <c r="E18" s="377">
        <v>24</v>
      </c>
      <c r="F18" s="377">
        <v>4504</v>
      </c>
      <c r="G18" s="378">
        <f>F18/E18</f>
        <v>187.66666666666666</v>
      </c>
      <c r="H18" s="379">
        <v>28</v>
      </c>
      <c r="I18" s="379">
        <v>5081</v>
      </c>
      <c r="J18" s="378">
        <f>I18/H18</f>
        <v>181.46428571428572</v>
      </c>
      <c r="K18" s="379">
        <v>28</v>
      </c>
      <c r="L18" s="379">
        <v>5257</v>
      </c>
      <c r="M18" s="378">
        <f>L18/K18</f>
        <v>187.75</v>
      </c>
      <c r="N18" s="377">
        <f>Rezultati!BR22</f>
        <v>12</v>
      </c>
      <c r="O18" s="377">
        <f>Rezultati!BQ22</f>
        <v>2221</v>
      </c>
      <c r="P18" s="378">
        <f>Rezultati!BT22</f>
        <v>185.08333333333334</v>
      </c>
      <c r="Q18" s="377"/>
      <c r="R18" s="377"/>
      <c r="S18" s="378"/>
      <c r="T18" s="379">
        <f>E18+H18+K18+N18</f>
        <v>92</v>
      </c>
      <c r="U18" s="379">
        <f>F18+I18+L18+O18</f>
        <v>17063</v>
      </c>
      <c r="V18" s="378">
        <f>U18/T18</f>
        <v>185.46739130434781</v>
      </c>
      <c r="W18" s="35"/>
    </row>
    <row r="19" spans="2:24" ht="19.5" customHeight="1" thickBot="1">
      <c r="B19" s="44">
        <v>15</v>
      </c>
      <c r="C19" s="376" t="str">
        <f>Rezultati!A29</f>
        <v>Pārdaugavas AVANGĀRDS</v>
      </c>
      <c r="D19" s="377" t="str">
        <f>Rezultati!B29</f>
        <v>Pauls Aizpurvs</v>
      </c>
      <c r="E19" s="377">
        <v>12</v>
      </c>
      <c r="F19" s="377">
        <v>1969</v>
      </c>
      <c r="G19" s="378">
        <f>F19/E19</f>
        <v>164.08333333333334</v>
      </c>
      <c r="H19" s="379">
        <v>28</v>
      </c>
      <c r="I19" s="379">
        <v>4946</v>
      </c>
      <c r="J19" s="378">
        <f>I19/H19</f>
        <v>176.64285714285714</v>
      </c>
      <c r="K19" s="379">
        <v>28</v>
      </c>
      <c r="L19" s="379">
        <v>5204</v>
      </c>
      <c r="M19" s="378">
        <f>L19/K19</f>
        <v>185.85714285714286</v>
      </c>
      <c r="N19" s="377">
        <f>Rezultati!BR29</f>
        <v>28</v>
      </c>
      <c r="O19" s="377">
        <f>Rezultati!BQ29</f>
        <v>5268</v>
      </c>
      <c r="P19" s="378">
        <f>Rezultati!BT29</f>
        <v>188.14285714285714</v>
      </c>
      <c r="Q19" s="377"/>
      <c r="R19" s="377"/>
      <c r="S19" s="378"/>
      <c r="T19" s="379">
        <f>E19+H19+K19+N19</f>
        <v>96</v>
      </c>
      <c r="U19" s="379">
        <f>F19+I19+L19+O19</f>
        <v>17387</v>
      </c>
      <c r="V19" s="378">
        <f>U19/T19</f>
        <v>181.11458333333334</v>
      </c>
      <c r="W19" s="35"/>
    </row>
    <row r="20" spans="2:24" ht="19.5" customHeight="1" thickBot="1">
      <c r="B20" s="44">
        <v>16</v>
      </c>
      <c r="C20" s="376" t="str">
        <f>Rezultati!A57</f>
        <v>Wolfpack</v>
      </c>
      <c r="D20" s="377" t="str">
        <f>Rezultati!B57</f>
        <v>Artūrs Zavjalovs</v>
      </c>
      <c r="E20" s="377">
        <v>12</v>
      </c>
      <c r="F20" s="377">
        <v>2193</v>
      </c>
      <c r="G20" s="378">
        <f>F20/E20</f>
        <v>182.75</v>
      </c>
      <c r="H20" s="379">
        <v>24</v>
      </c>
      <c r="I20" s="379">
        <v>4451</v>
      </c>
      <c r="J20" s="378">
        <f>I20/H20</f>
        <v>185.45833333333334</v>
      </c>
      <c r="K20" s="379">
        <v>20</v>
      </c>
      <c r="L20" s="379">
        <v>3289</v>
      </c>
      <c r="M20" s="378">
        <f>L20/K20</f>
        <v>164.45</v>
      </c>
      <c r="N20" s="377">
        <f>Rezultati!BR57</f>
        <v>28</v>
      </c>
      <c r="O20" s="377">
        <f>Rezultati!BQ57</f>
        <v>5240</v>
      </c>
      <c r="P20" s="378">
        <f>Rezultati!BT57</f>
        <v>187.14285714285714</v>
      </c>
      <c r="Q20" s="377"/>
      <c r="R20" s="377"/>
      <c r="S20" s="378"/>
      <c r="T20" s="379">
        <f>E20+H20+K20+N20</f>
        <v>84</v>
      </c>
      <c r="U20" s="379">
        <f>F20+I20+L20+O20</f>
        <v>15173</v>
      </c>
      <c r="V20" s="378">
        <f>U20/T20</f>
        <v>180.63095238095238</v>
      </c>
      <c r="W20" s="35"/>
    </row>
    <row r="21" spans="2:24" ht="19.5" customHeight="1" thickBot="1">
      <c r="B21" s="44">
        <v>17</v>
      </c>
      <c r="C21" s="376" t="str">
        <f>Rezultati!A15</f>
        <v>Ten Pin</v>
      </c>
      <c r="D21" s="377" t="str">
        <f>Rezultati!B15</f>
        <v>Ints Krievkalns</v>
      </c>
      <c r="E21" s="377">
        <v>16</v>
      </c>
      <c r="F21" s="377">
        <v>2771</v>
      </c>
      <c r="G21" s="378">
        <f>F21/E21</f>
        <v>173.1875</v>
      </c>
      <c r="H21" s="379">
        <v>24</v>
      </c>
      <c r="I21" s="379">
        <v>4338</v>
      </c>
      <c r="J21" s="378">
        <f>I21/H21</f>
        <v>180.75</v>
      </c>
      <c r="K21" s="379">
        <v>20</v>
      </c>
      <c r="L21" s="379">
        <v>3497</v>
      </c>
      <c r="M21" s="378">
        <f>L21/K21</f>
        <v>174.85</v>
      </c>
      <c r="N21" s="377">
        <f>Rezultati!BR15</f>
        <v>28</v>
      </c>
      <c r="O21" s="377">
        <f>Rezultati!BQ15</f>
        <v>5274</v>
      </c>
      <c r="P21" s="378">
        <f>Rezultati!BT15</f>
        <v>188.35714285714286</v>
      </c>
      <c r="Q21" s="377"/>
      <c r="R21" s="377"/>
      <c r="S21" s="378"/>
      <c r="T21" s="379">
        <f>E21+H21+K21+N21</f>
        <v>88</v>
      </c>
      <c r="U21" s="379">
        <f>F21+I21+L21+O21</f>
        <v>15880</v>
      </c>
      <c r="V21" s="378">
        <f>U21/T21</f>
        <v>180.45454545454547</v>
      </c>
      <c r="W21" s="35"/>
    </row>
    <row r="22" spans="2:24" ht="19.5" customHeight="1" thickBot="1">
      <c r="B22" s="44">
        <v>18</v>
      </c>
      <c r="C22" s="376" t="str">
        <f>Rezultati!A31</f>
        <v>Pārdaugavas AVANGĀRDS</v>
      </c>
      <c r="D22" s="377" t="str">
        <f>Rezultati!B31</f>
        <v>Andrejs Zilgalvis</v>
      </c>
      <c r="E22" s="377">
        <v>24</v>
      </c>
      <c r="F22" s="377">
        <v>4466</v>
      </c>
      <c r="G22" s="378">
        <f>F22/E22-8</f>
        <v>178.08333333333334</v>
      </c>
      <c r="H22" s="379">
        <v>20</v>
      </c>
      <c r="I22" s="379">
        <v>3712</v>
      </c>
      <c r="J22" s="378">
        <f>I22/H22-8</f>
        <v>177.6</v>
      </c>
      <c r="K22" s="379">
        <v>28</v>
      </c>
      <c r="L22" s="379">
        <v>5014</v>
      </c>
      <c r="M22" s="378">
        <f>L22/K22-8</f>
        <v>171.07142857142858</v>
      </c>
      <c r="N22" s="377">
        <f>Rezultati!BR31</f>
        <v>28</v>
      </c>
      <c r="O22" s="377">
        <f>Rezultati!BQ31</f>
        <v>5414</v>
      </c>
      <c r="P22" s="378">
        <f>Rezultati!BT31</f>
        <v>185.35714285714286</v>
      </c>
      <c r="Q22" s="377"/>
      <c r="R22" s="377"/>
      <c r="S22" s="378"/>
      <c r="T22" s="379">
        <f>E22+H22+K22+N22</f>
        <v>100</v>
      </c>
      <c r="U22" s="379">
        <f>F22+I22+L22+O22</f>
        <v>18606</v>
      </c>
      <c r="V22" s="378">
        <f>U22/T22-8</f>
        <v>178.06</v>
      </c>
      <c r="W22" s="35"/>
    </row>
    <row r="23" spans="2:24" ht="19.5" customHeight="1" thickBot="1">
      <c r="B23" s="44">
        <v>19</v>
      </c>
      <c r="C23" s="376" t="str">
        <f>Rezultati!A50</f>
        <v>Šarmageddon</v>
      </c>
      <c r="D23" s="377" t="str">
        <f>Rezultati!B50</f>
        <v>Aleksandrs Ručevics</v>
      </c>
      <c r="E23" s="377">
        <v>27</v>
      </c>
      <c r="F23" s="377">
        <v>4800</v>
      </c>
      <c r="G23" s="378">
        <f>F23/E23</f>
        <v>177.77777777777777</v>
      </c>
      <c r="H23" s="379">
        <v>28</v>
      </c>
      <c r="I23" s="379">
        <v>4749</v>
      </c>
      <c r="J23" s="378">
        <f>I23/H23</f>
        <v>169.60714285714286</v>
      </c>
      <c r="K23" s="379">
        <v>28</v>
      </c>
      <c r="L23" s="379">
        <v>4829</v>
      </c>
      <c r="M23" s="378">
        <f>L23/K23</f>
        <v>172.46428571428572</v>
      </c>
      <c r="N23" s="377">
        <f>Rezultati!BR50</f>
        <v>28</v>
      </c>
      <c r="O23" s="377">
        <f>Rezultati!BQ50</f>
        <v>5042</v>
      </c>
      <c r="P23" s="378">
        <f>Rezultati!BT50</f>
        <v>180.07142857142858</v>
      </c>
      <c r="Q23" s="377"/>
      <c r="R23" s="377"/>
      <c r="S23" s="378"/>
      <c r="T23" s="379">
        <f>E23+H23+K23+N23</f>
        <v>111</v>
      </c>
      <c r="U23" s="379">
        <f>F23+I23+L23+O23</f>
        <v>19420</v>
      </c>
      <c r="V23" s="378">
        <f>U23/T23</f>
        <v>174.95495495495496</v>
      </c>
      <c r="W23" s="35"/>
    </row>
    <row r="24" spans="2:24" ht="19.5" customHeight="1" thickBot="1">
      <c r="B24" s="44">
        <v>20</v>
      </c>
      <c r="C24" s="376" t="str">
        <f>Rezultati!A30</f>
        <v>Pārdaugavas AVANGĀRDS</v>
      </c>
      <c r="D24" s="377" t="str">
        <f>Rezultati!B30</f>
        <v>Ivars Vizulis</v>
      </c>
      <c r="E24" s="377">
        <v>20</v>
      </c>
      <c r="F24" s="377">
        <v>3386</v>
      </c>
      <c r="G24" s="378">
        <f>F24/E24</f>
        <v>169.3</v>
      </c>
      <c r="H24" s="379">
        <v>28</v>
      </c>
      <c r="I24" s="379">
        <v>4743</v>
      </c>
      <c r="J24" s="378">
        <f>I24/H24</f>
        <v>169.39285714285714</v>
      </c>
      <c r="K24" s="379">
        <v>28</v>
      </c>
      <c r="L24" s="379">
        <v>4860</v>
      </c>
      <c r="M24" s="378">
        <f>L24/K24</f>
        <v>173.57142857142858</v>
      </c>
      <c r="N24" s="377">
        <f>Rezultati!BR30</f>
        <v>28</v>
      </c>
      <c r="O24" s="377">
        <f>Rezultati!BQ30</f>
        <v>5120</v>
      </c>
      <c r="P24" s="378">
        <f>Rezultati!BT30</f>
        <v>182.85714285714286</v>
      </c>
      <c r="Q24" s="377"/>
      <c r="R24" s="377"/>
      <c r="S24" s="378"/>
      <c r="T24" s="379">
        <f>E24+H24+K24+N24</f>
        <v>104</v>
      </c>
      <c r="U24" s="379">
        <f>F24+I24+L24+O24</f>
        <v>18109</v>
      </c>
      <c r="V24" s="378">
        <f>U24/T24</f>
        <v>174.125</v>
      </c>
      <c r="W24" s="35"/>
    </row>
    <row r="25" spans="2:24" ht="19.5" customHeight="1" thickBot="1">
      <c r="B25" s="44">
        <v>21</v>
      </c>
      <c r="C25" s="376" t="str">
        <f>Rezultati!A52</f>
        <v>Šarmaggedon</v>
      </c>
      <c r="D25" s="377" t="str">
        <f>Rezultati!B52</f>
        <v>Jānis Zalītis</v>
      </c>
      <c r="E25" s="377">
        <v>28</v>
      </c>
      <c r="F25" s="377">
        <v>4906</v>
      </c>
      <c r="G25" s="378">
        <f>F25/E25-8</f>
        <v>167.21428571428572</v>
      </c>
      <c r="H25" s="379">
        <v>28</v>
      </c>
      <c r="I25" s="379">
        <v>4858</v>
      </c>
      <c r="J25" s="378">
        <f>I25/H25-8</f>
        <v>165.5</v>
      </c>
      <c r="K25" s="379">
        <v>28</v>
      </c>
      <c r="L25" s="379">
        <v>4860</v>
      </c>
      <c r="M25" s="378">
        <f>L25/K25-8</f>
        <v>165.57142857142858</v>
      </c>
      <c r="N25" s="377">
        <f>Rezultati!BR52</f>
        <v>28</v>
      </c>
      <c r="O25" s="377">
        <f>Rezultati!BQ52</f>
        <v>5132</v>
      </c>
      <c r="P25" s="378">
        <f>Rezultati!BT52</f>
        <v>175.28571428571428</v>
      </c>
      <c r="Q25" s="377"/>
      <c r="R25" s="377"/>
      <c r="S25" s="378"/>
      <c r="T25" s="379">
        <f>E25+H25+K25+N25</f>
        <v>112</v>
      </c>
      <c r="U25" s="379">
        <f>F25+I25+L25+O25</f>
        <v>19756</v>
      </c>
      <c r="V25" s="378">
        <f>U25/T25-8</f>
        <v>168.39285714285714</v>
      </c>
      <c r="W25" s="35"/>
    </row>
    <row r="26" spans="2:24" ht="19.5" customHeight="1" thickBot="1">
      <c r="B26" s="44">
        <v>22</v>
      </c>
      <c r="C26" s="376" t="str">
        <f>Rezultati!A5</f>
        <v>BASK APS</v>
      </c>
      <c r="D26" s="377" t="str">
        <f>Rezultati!B5</f>
        <v>Gints Aksiks</v>
      </c>
      <c r="E26" s="377">
        <v>20</v>
      </c>
      <c r="F26" s="377">
        <v>3401</v>
      </c>
      <c r="G26" s="378">
        <f>F26/E26</f>
        <v>170.05</v>
      </c>
      <c r="H26" s="379">
        <v>20</v>
      </c>
      <c r="I26" s="379">
        <v>3299</v>
      </c>
      <c r="J26" s="378">
        <f>I26/H26</f>
        <v>164.95</v>
      </c>
      <c r="K26" s="379">
        <v>4</v>
      </c>
      <c r="L26" s="379">
        <v>590</v>
      </c>
      <c r="M26" s="378">
        <f>L26/K26</f>
        <v>147.5</v>
      </c>
      <c r="N26" s="377">
        <f>Rezultati!BR5</f>
        <v>23</v>
      </c>
      <c r="O26" s="377">
        <f>Rezultati!BQ5</f>
        <v>3950</v>
      </c>
      <c r="P26" s="378">
        <f>Rezultati!BT5</f>
        <v>171.7391304347826</v>
      </c>
      <c r="Q26" s="377"/>
      <c r="R26" s="377"/>
      <c r="S26" s="378"/>
      <c r="T26" s="379">
        <f>E26+H26+K26+N26</f>
        <v>67</v>
      </c>
      <c r="U26" s="379">
        <f>F26+I26+L26+O26</f>
        <v>11240</v>
      </c>
      <c r="V26" s="378">
        <f>U26/T26</f>
        <v>167.76119402985074</v>
      </c>
      <c r="W26" s="35"/>
    </row>
    <row r="27" spans="2:24" ht="19.5" customHeight="1" thickBot="1">
      <c r="B27" s="405">
        <v>23</v>
      </c>
      <c r="C27" s="376" t="str">
        <f>Rezultati!A54</f>
        <v>Šarmaggedon</v>
      </c>
      <c r="D27" s="377" t="str">
        <f>Rezultati!B54</f>
        <v>Valentīns Ginko</v>
      </c>
      <c r="E27" s="377">
        <v>0</v>
      </c>
      <c r="F27" s="377">
        <v>0</v>
      </c>
      <c r="G27" s="378" t="e">
        <f>F27/E27</f>
        <v>#DIV/0!</v>
      </c>
      <c r="H27" s="379">
        <v>24</v>
      </c>
      <c r="I27" s="379">
        <v>3911</v>
      </c>
      <c r="J27" s="378">
        <f>I27/H27</f>
        <v>162.95833333333334</v>
      </c>
      <c r="K27" s="379">
        <v>24</v>
      </c>
      <c r="L27" s="379">
        <v>3979</v>
      </c>
      <c r="M27" s="378">
        <f>L27/K27</f>
        <v>165.79166666666666</v>
      </c>
      <c r="N27" s="377">
        <f>Rezultati!BR54</f>
        <v>28</v>
      </c>
      <c r="O27" s="377">
        <f>Rezultati!BQ54</f>
        <v>4336</v>
      </c>
      <c r="P27" s="378">
        <f>Rezultati!BT54</f>
        <v>154.85714285714286</v>
      </c>
      <c r="Q27" s="377"/>
      <c r="R27" s="377"/>
      <c r="S27" s="378"/>
      <c r="T27" s="379">
        <f>E27+H27+K27+N27</f>
        <v>76</v>
      </c>
      <c r="U27" s="379">
        <f>F27+I27+L27+O27</f>
        <v>12226</v>
      </c>
      <c r="V27" s="378">
        <f>U27/T27</f>
        <v>160.86842105263159</v>
      </c>
      <c r="W27" s="35"/>
    </row>
    <row r="28" spans="2:24" ht="19.5" customHeight="1" thickTop="1" thickBot="1">
      <c r="B28" s="404"/>
      <c r="C28" s="376" t="str">
        <f>Rezultati!A14</f>
        <v>BASK APS</v>
      </c>
      <c r="D28" s="377" t="str">
        <f>Rezultati!B14</f>
        <v>Jānis Dzalbs</v>
      </c>
      <c r="E28" s="377">
        <v>0</v>
      </c>
      <c r="F28" s="377">
        <v>0</v>
      </c>
      <c r="G28" s="378" t="e">
        <f>F28/E28</f>
        <v>#DIV/0!</v>
      </c>
      <c r="H28" s="379">
        <v>0</v>
      </c>
      <c r="I28" s="379">
        <v>0</v>
      </c>
      <c r="J28" s="378">
        <f>I5/H5</f>
        <v>213.78571428571428</v>
      </c>
      <c r="K28" s="379">
        <v>4</v>
      </c>
      <c r="L28" s="379">
        <v>834</v>
      </c>
      <c r="M28" s="378">
        <f>L28/K28</f>
        <v>208.5</v>
      </c>
      <c r="N28" s="377">
        <f>Rezultati!BR14</f>
        <v>16</v>
      </c>
      <c r="O28" s="377">
        <f>Rezultati!BQ14</f>
        <v>3250</v>
      </c>
      <c r="P28" s="378">
        <f>Rezultati!BT14</f>
        <v>203.125</v>
      </c>
      <c r="Q28" s="377"/>
      <c r="R28" s="377"/>
      <c r="S28" s="378"/>
      <c r="T28" s="379">
        <f>E28+H28+K28+N28</f>
        <v>20</v>
      </c>
      <c r="U28" s="379">
        <f>F28+I28+L28+O28</f>
        <v>4084</v>
      </c>
      <c r="V28" s="378">
        <f>U28/T28</f>
        <v>204.2</v>
      </c>
      <c r="W28" s="35"/>
    </row>
    <row r="29" spans="2:24" ht="18.75" thickBot="1">
      <c r="B29" s="404"/>
      <c r="C29" s="376" t="str">
        <f>Rezultati!A12</f>
        <v>BASK APS</v>
      </c>
      <c r="D29" s="377" t="str">
        <f>Rezultati!B12</f>
        <v>Edmunds Jansons</v>
      </c>
      <c r="E29" s="377">
        <v>0</v>
      </c>
      <c r="F29" s="377">
        <v>0</v>
      </c>
      <c r="G29" s="378" t="e">
        <f>F29/E29</f>
        <v>#DIV/0!</v>
      </c>
      <c r="H29" s="377">
        <v>4</v>
      </c>
      <c r="I29" s="377">
        <v>799</v>
      </c>
      <c r="J29" s="378">
        <f>I29/H29</f>
        <v>199.75</v>
      </c>
      <c r="K29" s="379">
        <v>4</v>
      </c>
      <c r="L29" s="379">
        <v>769</v>
      </c>
      <c r="M29" s="378">
        <f>L29/K29</f>
        <v>192.25</v>
      </c>
      <c r="N29" s="377">
        <f>Rezultati!BR12</f>
        <v>4</v>
      </c>
      <c r="O29" s="377">
        <f>Rezultati!BQ12</f>
        <v>760</v>
      </c>
      <c r="P29" s="378">
        <f>Rezultati!BT12</f>
        <v>190</v>
      </c>
      <c r="Q29" s="407"/>
      <c r="R29" s="407"/>
      <c r="S29" s="407"/>
      <c r="T29" s="379">
        <f>E29+H29+K29+N29</f>
        <v>12</v>
      </c>
      <c r="U29" s="379">
        <f>F29+I29+L29+O29</f>
        <v>2328</v>
      </c>
      <c r="V29" s="378">
        <f>U29/T29</f>
        <v>194</v>
      </c>
      <c r="W29" s="35"/>
      <c r="X29" s="35"/>
    </row>
    <row r="30" spans="2:24" ht="18.75" thickBot="1">
      <c r="B30" s="44"/>
      <c r="C30" s="376" t="str">
        <f>Rezultati!A40</f>
        <v>Liquide Time</v>
      </c>
      <c r="D30" s="377" t="str">
        <f>Rezultati!B40</f>
        <v>Māris Dukurs</v>
      </c>
      <c r="E30" s="377">
        <v>0</v>
      </c>
      <c r="F30" s="377">
        <v>0</v>
      </c>
      <c r="G30" s="378" t="e">
        <f>F30/E30</f>
        <v>#DIV/0!</v>
      </c>
      <c r="H30" s="379">
        <v>0</v>
      </c>
      <c r="I30" s="379">
        <v>0</v>
      </c>
      <c r="J30" s="378" t="e">
        <f>I30/H30</f>
        <v>#DIV/0!</v>
      </c>
      <c r="K30" s="379">
        <v>8</v>
      </c>
      <c r="L30" s="379">
        <v>1682</v>
      </c>
      <c r="M30" s="378">
        <f>L30/K30</f>
        <v>210.25</v>
      </c>
      <c r="N30" s="377">
        <f>Rezultati!BR40</f>
        <v>12</v>
      </c>
      <c r="O30" s="377">
        <f>Rezultati!BQ40</f>
        <v>2145</v>
      </c>
      <c r="P30" s="378">
        <f>Rezultati!BT40</f>
        <v>178.75</v>
      </c>
      <c r="Q30" s="408"/>
      <c r="R30" s="408"/>
      <c r="S30" s="409"/>
      <c r="T30" s="379">
        <f>E30+H30+K30+N30</f>
        <v>20</v>
      </c>
      <c r="U30" s="379">
        <f>F30+I30+L30+O30</f>
        <v>3827</v>
      </c>
      <c r="V30" s="378">
        <f>U30/T30</f>
        <v>191.35</v>
      </c>
      <c r="W30" s="35"/>
      <c r="X30" s="35"/>
    </row>
    <row r="31" spans="2:24" ht="18.75" thickBot="1">
      <c r="B31" s="44"/>
      <c r="C31" s="376" t="str">
        <f>Rezultati!A43</f>
        <v>RR Dziednieks</v>
      </c>
      <c r="D31" s="377" t="str">
        <f>Rezultati!B43</f>
        <v>Aivars Beļickis</v>
      </c>
      <c r="E31" s="377">
        <v>16</v>
      </c>
      <c r="F31" s="377">
        <v>3075</v>
      </c>
      <c r="G31" s="378">
        <f>F31/E31</f>
        <v>192.1875</v>
      </c>
      <c r="H31" s="379">
        <v>4</v>
      </c>
      <c r="I31" s="379">
        <v>783</v>
      </c>
      <c r="J31" s="378">
        <f>I31/H31</f>
        <v>195.75</v>
      </c>
      <c r="K31" s="379">
        <v>0</v>
      </c>
      <c r="L31" s="379">
        <v>0</v>
      </c>
      <c r="M31" s="378" t="e">
        <f>L31/K31</f>
        <v>#DIV/0!</v>
      </c>
      <c r="N31" s="377">
        <f>Rezultati!BR43</f>
        <v>8</v>
      </c>
      <c r="O31" s="377">
        <f>Rezultati!BQ43</f>
        <v>1464</v>
      </c>
      <c r="P31" s="378">
        <f>Rezultati!BT43</f>
        <v>183</v>
      </c>
      <c r="Q31" s="377"/>
      <c r="R31" s="377"/>
      <c r="S31" s="378"/>
      <c r="T31" s="379">
        <f>E31+H31+K31+N31</f>
        <v>28</v>
      </c>
      <c r="U31" s="379">
        <f>F31+I31+L31+O31</f>
        <v>5322</v>
      </c>
      <c r="V31" s="378">
        <f>U31/T31</f>
        <v>190.07142857142858</v>
      </c>
      <c r="W31" s="35"/>
      <c r="X31" s="35"/>
    </row>
    <row r="32" spans="2:24" ht="18.75" thickBot="1">
      <c r="B32" s="44"/>
      <c r="C32" s="376" t="str">
        <f>Rezultati!A32</f>
        <v>Pārdaugavas AVANGĀRDS</v>
      </c>
      <c r="D32" s="377" t="str">
        <f>Rezultati!B32</f>
        <v>Aleksejs Jeļisejevs</v>
      </c>
      <c r="E32" s="377">
        <v>12</v>
      </c>
      <c r="F32" s="377">
        <v>2166</v>
      </c>
      <c r="G32" s="378">
        <f>F32/E32</f>
        <v>180.5</v>
      </c>
      <c r="H32" s="379">
        <v>0</v>
      </c>
      <c r="I32" s="379">
        <v>0</v>
      </c>
      <c r="J32" s="378" t="e">
        <f>I32/H32</f>
        <v>#DIV/0!</v>
      </c>
      <c r="K32" s="379">
        <v>0</v>
      </c>
      <c r="L32" s="379">
        <v>0</v>
      </c>
      <c r="M32" s="378" t="e">
        <f>L32/K32</f>
        <v>#DIV/0!</v>
      </c>
      <c r="N32" s="377">
        <f>Rezultati!BR32</f>
        <v>0</v>
      </c>
      <c r="O32" s="377">
        <f>Rezultati!BQ32</f>
        <v>0</v>
      </c>
      <c r="P32" s="378" t="e">
        <f>Rezultati!BT32</f>
        <v>#DIV/0!</v>
      </c>
      <c r="Q32" s="377"/>
      <c r="R32" s="377"/>
      <c r="S32" s="378"/>
      <c r="T32" s="379">
        <f>E32+H32+K32+N32</f>
        <v>12</v>
      </c>
      <c r="U32" s="379">
        <f>F32+I32+L32+O32</f>
        <v>2166</v>
      </c>
      <c r="V32" s="378">
        <f>U32/T32</f>
        <v>180.5</v>
      </c>
      <c r="W32" s="35"/>
      <c r="X32" s="35"/>
    </row>
    <row r="33" spans="2:24" ht="18.75" thickBot="1">
      <c r="B33" s="44"/>
      <c r="C33" s="376" t="str">
        <f>Rezultati!A51</f>
        <v>Šarmaggedon</v>
      </c>
      <c r="D33" s="377" t="str">
        <f>Rezultati!B51</f>
        <v>Ģirts Tomsons</v>
      </c>
      <c r="E33" s="377">
        <v>28</v>
      </c>
      <c r="F33" s="377">
        <v>4990</v>
      </c>
      <c r="G33" s="378">
        <f>F33/E33</f>
        <v>178.21428571428572</v>
      </c>
      <c r="H33" s="379">
        <v>0</v>
      </c>
      <c r="I33" s="379">
        <v>0</v>
      </c>
      <c r="J33" s="378" t="e">
        <f>I33/H33</f>
        <v>#DIV/0!</v>
      </c>
      <c r="K33" s="379">
        <v>4</v>
      </c>
      <c r="L33" s="379">
        <v>634</v>
      </c>
      <c r="M33" s="378">
        <f>L33/K33</f>
        <v>158.5</v>
      </c>
      <c r="N33" s="377">
        <f>Rezultati!BR51</f>
        <v>0</v>
      </c>
      <c r="O33" s="377">
        <f>Rezultati!BQ51</f>
        <v>0</v>
      </c>
      <c r="P33" s="378" t="e">
        <f>Rezultati!BT51</f>
        <v>#DIV/0!</v>
      </c>
      <c r="Q33" s="377"/>
      <c r="R33" s="377"/>
      <c r="S33" s="378"/>
      <c r="T33" s="379">
        <f>E33+H33+K33+N33</f>
        <v>32</v>
      </c>
      <c r="U33" s="379">
        <f>F33+I33+L33+O33</f>
        <v>5624</v>
      </c>
      <c r="V33" s="378">
        <f>U33/T33</f>
        <v>175.75</v>
      </c>
      <c r="W33" s="35"/>
      <c r="X33" s="35"/>
    </row>
    <row r="34" spans="2:24" ht="18.75" thickBot="1">
      <c r="B34" s="44"/>
      <c r="C34" s="45" t="str">
        <f>Rezultati!A26</f>
        <v>Jaunie Buki</v>
      </c>
      <c r="D34" s="46" t="str">
        <f>Rezultati!B26</f>
        <v>Arvils Sproģis</v>
      </c>
      <c r="E34" s="46">
        <v>0</v>
      </c>
      <c r="F34" s="46">
        <v>0</v>
      </c>
      <c r="G34" s="47" t="e">
        <f>F34/E34</f>
        <v>#DIV/0!</v>
      </c>
      <c r="H34" s="48">
        <v>0</v>
      </c>
      <c r="I34" s="48">
        <v>0</v>
      </c>
      <c r="J34" s="47" t="e">
        <f>I34/H34</f>
        <v>#DIV/0!</v>
      </c>
      <c r="K34" s="48">
        <v>0</v>
      </c>
      <c r="L34" s="48">
        <v>0</v>
      </c>
      <c r="M34" s="47" t="e">
        <f>L34/K34</f>
        <v>#DIV/0!</v>
      </c>
      <c r="N34" s="46">
        <f>Rezultati!BR26</f>
        <v>8</v>
      </c>
      <c r="O34" s="46">
        <f>Rezultati!BQ26</f>
        <v>1367</v>
      </c>
      <c r="P34" s="47">
        <f>Rezultati!BT26</f>
        <v>170.875</v>
      </c>
      <c r="Q34" s="46"/>
      <c r="R34" s="46"/>
      <c r="S34" s="47"/>
      <c r="T34" s="379">
        <f>E34+H34+K34+N34</f>
        <v>8</v>
      </c>
      <c r="U34" s="379">
        <f>F34+I34+L34+O34</f>
        <v>1367</v>
      </c>
      <c r="V34" s="378">
        <f>U34/T34</f>
        <v>170.875</v>
      </c>
      <c r="W34" s="35"/>
      <c r="X34" s="35"/>
    </row>
    <row r="35" spans="2:24" ht="18.75" thickBot="1">
      <c r="B35" s="44"/>
      <c r="C35" s="376" t="str">
        <f>Rezultati!A7</f>
        <v>BASK APS</v>
      </c>
      <c r="D35" s="377" t="str">
        <f>Rezultati!B7</f>
        <v>Sergejs Ļeonovs</v>
      </c>
      <c r="E35" s="377">
        <v>4</v>
      </c>
      <c r="F35" s="377">
        <v>661</v>
      </c>
      <c r="G35" s="378">
        <f>F35/E35</f>
        <v>165.25</v>
      </c>
      <c r="H35" s="379">
        <v>4</v>
      </c>
      <c r="I35" s="379">
        <v>648</v>
      </c>
      <c r="J35" s="378">
        <f>I35/H35</f>
        <v>162</v>
      </c>
      <c r="K35" s="379">
        <v>16</v>
      </c>
      <c r="L35" s="379">
        <v>2607</v>
      </c>
      <c r="M35" s="378">
        <f>L35/K35</f>
        <v>162.9375</v>
      </c>
      <c r="N35" s="377">
        <f>Rezultati!BR7</f>
        <v>0</v>
      </c>
      <c r="O35" s="377">
        <f>Rezultati!BQ7</f>
        <v>0</v>
      </c>
      <c r="P35" s="378" t="e">
        <f>Rezultati!BT7</f>
        <v>#DIV/0!</v>
      </c>
      <c r="Q35" s="377"/>
      <c r="R35" s="377"/>
      <c r="S35" s="378"/>
      <c r="T35" s="379">
        <f>E35+H35+K35+N35</f>
        <v>24</v>
      </c>
      <c r="U35" s="379">
        <f>F35+I35+L35+O35</f>
        <v>3916</v>
      </c>
      <c r="V35" s="378">
        <f>U35/T35</f>
        <v>163.16666666666666</v>
      </c>
      <c r="W35" s="35"/>
      <c r="X35" s="35"/>
    </row>
    <row r="36" spans="2:24" ht="18.75" thickBot="1">
      <c r="B36" s="44"/>
      <c r="C36" s="376" t="str">
        <f>Rezultati!A11</f>
        <v>BASK APS</v>
      </c>
      <c r="D36" s="377" t="str">
        <f>Rezultati!B11</f>
        <v>Kristaps Laucis</v>
      </c>
      <c r="E36" s="377">
        <v>0</v>
      </c>
      <c r="F36" s="377">
        <v>0</v>
      </c>
      <c r="G36" s="378" t="e">
        <f>F36/E36</f>
        <v>#DIV/0!</v>
      </c>
      <c r="H36" s="379">
        <v>8</v>
      </c>
      <c r="I36" s="379">
        <v>1224</v>
      </c>
      <c r="J36" s="378">
        <f>I36/H36</f>
        <v>153</v>
      </c>
      <c r="K36" s="379">
        <v>0</v>
      </c>
      <c r="L36" s="379">
        <v>0</v>
      </c>
      <c r="M36" s="378" t="e">
        <f>L36/K36</f>
        <v>#DIV/0!</v>
      </c>
      <c r="N36" s="377">
        <f>Rezultati!BR11</f>
        <v>0</v>
      </c>
      <c r="O36" s="377">
        <f>Rezultati!BQ11</f>
        <v>0</v>
      </c>
      <c r="P36" s="378" t="e">
        <f>Rezultati!BT11</f>
        <v>#DIV/0!</v>
      </c>
      <c r="Q36" s="377"/>
      <c r="R36" s="377"/>
      <c r="S36" s="378"/>
      <c r="T36" s="379">
        <f>E36+H36+K36+N36</f>
        <v>8</v>
      </c>
      <c r="U36" s="379">
        <f>F36+I36+L36+O36</f>
        <v>1224</v>
      </c>
      <c r="V36" s="378">
        <f>U36/T36</f>
        <v>153</v>
      </c>
      <c r="W36" s="35"/>
      <c r="X36" s="35"/>
    </row>
    <row r="37" spans="2:24" ht="18.75" thickBot="1">
      <c r="B37" s="44"/>
      <c r="C37" s="376" t="str">
        <f>Rezultati!BU4</f>
        <v>BASK APS</v>
      </c>
      <c r="D37" s="377" t="str">
        <f>Rezultati!BV10</f>
        <v>Igors Plade</v>
      </c>
      <c r="E37" s="377">
        <v>4</v>
      </c>
      <c r="F37" s="377">
        <v>607</v>
      </c>
      <c r="G37" s="378">
        <f>F37/E37</f>
        <v>151.75</v>
      </c>
      <c r="H37" s="379">
        <v>0</v>
      </c>
      <c r="I37" s="379">
        <v>0</v>
      </c>
      <c r="J37" s="378" t="e">
        <f>I37/H37</f>
        <v>#DIV/0!</v>
      </c>
      <c r="K37" s="379">
        <v>0</v>
      </c>
      <c r="L37" s="379">
        <v>0</v>
      </c>
      <c r="M37" s="378" t="e">
        <f>L37/K37</f>
        <v>#DIV/0!</v>
      </c>
      <c r="N37" s="377">
        <f>Rezultati!BR10</f>
        <v>0</v>
      </c>
      <c r="O37" s="377">
        <f>Rezultati!BQ10</f>
        <v>0</v>
      </c>
      <c r="P37" s="378" t="e">
        <f>Rezultati!BT10</f>
        <v>#DIV/0!</v>
      </c>
      <c r="Q37" s="377"/>
      <c r="R37" s="377"/>
      <c r="S37" s="378"/>
      <c r="T37" s="379">
        <f>E37+H37+K37+N37</f>
        <v>4</v>
      </c>
      <c r="U37" s="379">
        <f>F37+I37+L37+O37</f>
        <v>607</v>
      </c>
      <c r="V37" s="378">
        <f>U37/T37</f>
        <v>151.75</v>
      </c>
      <c r="W37" s="35"/>
      <c r="X37" s="35"/>
    </row>
    <row r="38" spans="2:24" ht="18.75" thickBot="1">
      <c r="B38" s="44"/>
      <c r="C38" s="376" t="str">
        <f>Rezultati!A62</f>
        <v>Wolfpack</v>
      </c>
      <c r="D38" s="377" t="str">
        <f>Rezultati!B62</f>
        <v>Deivīds Červinskis-Bušs</v>
      </c>
      <c r="E38" s="377">
        <v>0</v>
      </c>
      <c r="F38" s="377">
        <v>0</v>
      </c>
      <c r="G38" s="378" t="e">
        <f>F38/E38</f>
        <v>#DIV/0!</v>
      </c>
      <c r="H38" s="379">
        <v>0</v>
      </c>
      <c r="I38" s="379">
        <v>0</v>
      </c>
      <c r="J38" s="378" t="e">
        <f>I38/H38</f>
        <v>#DIV/0!</v>
      </c>
      <c r="K38" s="379">
        <v>4</v>
      </c>
      <c r="L38" s="379">
        <v>604</v>
      </c>
      <c r="M38" s="378">
        <f>L38/K38</f>
        <v>151</v>
      </c>
      <c r="N38" s="377">
        <f>Rezultati!BR62</f>
        <v>0</v>
      </c>
      <c r="O38" s="377">
        <f>Rezultati!BQ62</f>
        <v>0</v>
      </c>
      <c r="P38" s="378" t="e">
        <f>Rezultati!BT62</f>
        <v>#DIV/0!</v>
      </c>
      <c r="Q38" s="377"/>
      <c r="R38" s="377"/>
      <c r="S38" s="378"/>
      <c r="T38" s="379">
        <f>E38+H38+K38+N38</f>
        <v>4</v>
      </c>
      <c r="U38" s="379">
        <f>F38+I38+L38+O38</f>
        <v>604</v>
      </c>
      <c r="V38" s="378">
        <f>U38/T38</f>
        <v>151</v>
      </c>
      <c r="W38" s="35"/>
      <c r="X38" s="35"/>
    </row>
    <row r="39" spans="2:24" ht="19.5" hidden="1" thickBot="1">
      <c r="B39" s="49"/>
      <c r="C39" s="45" t="str">
        <f>Rezultati!A6</f>
        <v>BASK APS</v>
      </c>
      <c r="D39" s="46" t="str">
        <f>Rezultati!B6</f>
        <v>Dmitrijs Čebotarjovs</v>
      </c>
      <c r="E39" s="46"/>
      <c r="F39" s="46"/>
      <c r="G39" s="47" t="e">
        <f t="shared" ref="G39:G40" si="0">F39/E39</f>
        <v>#DIV/0!</v>
      </c>
      <c r="H39" s="48"/>
      <c r="I39" s="48"/>
      <c r="J39" s="47" t="e">
        <f t="shared" ref="J39:J40" si="1">I39/H39</f>
        <v>#DIV/0!</v>
      </c>
      <c r="K39" s="47"/>
      <c r="L39" s="47"/>
      <c r="M39" s="33" t="e">
        <f t="shared" ref="M39:M40" si="2">L39/K39</f>
        <v>#DIV/0!</v>
      </c>
      <c r="N39" s="46">
        <f>Rezultati!BR6</f>
        <v>0</v>
      </c>
      <c r="O39" s="46">
        <f>Rezultati!BQ6</f>
        <v>0</v>
      </c>
      <c r="P39" s="47" t="e">
        <f>Rezultati!BT6</f>
        <v>#DIV/0!</v>
      </c>
      <c r="Q39" s="46"/>
      <c r="R39" s="46"/>
      <c r="S39" s="47"/>
      <c r="T39" s="379">
        <f t="shared" ref="T39:T60" si="3">E39+H39+K39+N39</f>
        <v>0</v>
      </c>
      <c r="U39" s="379">
        <f t="shared" ref="U39:U60" si="4">F39+I39+L39+O39</f>
        <v>0</v>
      </c>
      <c r="V39" s="378" t="e">
        <f t="shared" ref="V39:V60" si="5">U39/T39</f>
        <v>#DIV/0!</v>
      </c>
      <c r="W39" s="35"/>
      <c r="X39" s="35"/>
    </row>
    <row r="40" spans="2:24" ht="19.5" hidden="1" thickBot="1">
      <c r="B40" s="49"/>
      <c r="C40" s="45" t="str">
        <f>Rezultati!A53</f>
        <v>Šarmaggedon</v>
      </c>
      <c r="D40" s="46" t="str">
        <f>Rezultati!B53</f>
        <v>aklais rezultāts</v>
      </c>
      <c r="E40" s="46"/>
      <c r="F40" s="46"/>
      <c r="G40" s="47" t="e">
        <f t="shared" si="0"/>
        <v>#DIV/0!</v>
      </c>
      <c r="H40" s="48"/>
      <c r="I40" s="48"/>
      <c r="J40" s="47" t="e">
        <f t="shared" si="1"/>
        <v>#DIV/0!</v>
      </c>
      <c r="K40" s="47"/>
      <c r="L40" s="47"/>
      <c r="M40" s="33" t="e">
        <f t="shared" si="2"/>
        <v>#DIV/0!</v>
      </c>
      <c r="N40" s="46">
        <f>Rezultati!BR53</f>
        <v>0</v>
      </c>
      <c r="O40" s="46">
        <f>Rezultati!BQ53</f>
        <v>0</v>
      </c>
      <c r="P40" s="47" t="e">
        <f>Rezultati!BT53</f>
        <v>#DIV/0!</v>
      </c>
      <c r="Q40" s="46"/>
      <c r="R40" s="46"/>
      <c r="S40" s="47"/>
      <c r="T40" s="379">
        <f t="shared" si="3"/>
        <v>0</v>
      </c>
      <c r="U40" s="379">
        <f t="shared" si="4"/>
        <v>0</v>
      </c>
      <c r="V40" s="378" t="e">
        <f t="shared" si="5"/>
        <v>#DIV/0!</v>
      </c>
      <c r="W40" s="35"/>
      <c r="X40" s="35"/>
    </row>
    <row r="41" spans="2:24" ht="10.5" hidden="1" customHeight="1" thickBot="1">
      <c r="B41" s="49"/>
      <c r="C41" s="45" t="str">
        <f>Rezultati!A33</f>
        <v>Pārdaugavas AVANGĀRDS</v>
      </c>
      <c r="D41" s="46" t="str">
        <f>Rezultati!B33</f>
        <v>pieaicinātais spēlētājs</v>
      </c>
      <c r="E41" s="46"/>
      <c r="F41" s="46"/>
      <c r="G41" s="47" t="e">
        <f t="shared" ref="G41:G58" si="6">F41/E41</f>
        <v>#DIV/0!</v>
      </c>
      <c r="H41" s="48"/>
      <c r="I41" s="48"/>
      <c r="J41" s="47" t="e">
        <f>I41/H41</f>
        <v>#DIV/0!</v>
      </c>
      <c r="K41" s="47"/>
      <c r="L41" s="47"/>
      <c r="M41" s="47"/>
      <c r="N41" s="46">
        <f>Rezultati!BR33</f>
        <v>0</v>
      </c>
      <c r="O41" s="46">
        <f>Rezultati!BQ33</f>
        <v>0</v>
      </c>
      <c r="P41" s="47" t="e">
        <f>Rezultati!BT33</f>
        <v>#DIV/0!</v>
      </c>
      <c r="Q41" s="46"/>
      <c r="R41" s="46"/>
      <c r="S41" s="47"/>
      <c r="T41" s="379">
        <f t="shared" si="3"/>
        <v>0</v>
      </c>
      <c r="U41" s="379">
        <f t="shared" si="4"/>
        <v>0</v>
      </c>
      <c r="V41" s="378" t="e">
        <f t="shared" si="5"/>
        <v>#DIV/0!</v>
      </c>
      <c r="W41" s="35"/>
      <c r="X41" s="35"/>
    </row>
    <row r="42" spans="2:24" ht="19.5" hidden="1" thickBot="1">
      <c r="B42" s="49">
        <v>33</v>
      </c>
      <c r="C42" s="45" t="str">
        <f>Rezultati!A13</f>
        <v>BASK APS</v>
      </c>
      <c r="D42" s="46" t="str">
        <f>Rezultati!B13</f>
        <v>aklais rezultāts</v>
      </c>
      <c r="E42" s="46"/>
      <c r="F42" s="46"/>
      <c r="G42" s="47" t="e">
        <f t="shared" si="6"/>
        <v>#DIV/0!</v>
      </c>
      <c r="H42" s="48"/>
      <c r="I42" s="48"/>
      <c r="J42" s="47" t="e">
        <f>I42/H42-8</f>
        <v>#DIV/0!</v>
      </c>
      <c r="K42" s="47"/>
      <c r="L42" s="47"/>
      <c r="M42" s="47"/>
      <c r="N42" s="46">
        <f>Rezultati!BR13</f>
        <v>0</v>
      </c>
      <c r="O42" s="46">
        <f>Rezultati!BQ13</f>
        <v>0</v>
      </c>
      <c r="P42" s="47" t="e">
        <f>Rezultati!BT13-8</f>
        <v>#DIV/0!</v>
      </c>
      <c r="Q42" s="46"/>
      <c r="R42" s="46"/>
      <c r="S42" s="47"/>
      <c r="T42" s="379">
        <f t="shared" si="3"/>
        <v>0</v>
      </c>
      <c r="U42" s="379">
        <f t="shared" si="4"/>
        <v>0</v>
      </c>
      <c r="V42" s="378" t="e">
        <f t="shared" si="5"/>
        <v>#DIV/0!</v>
      </c>
      <c r="W42" s="35"/>
    </row>
    <row r="43" spans="2:24" ht="19.5" hidden="1" thickBot="1">
      <c r="B43" s="49">
        <v>34</v>
      </c>
      <c r="C43" s="45" t="str">
        <f>Rezultati!A20</f>
        <v>Ten Pin</v>
      </c>
      <c r="D43" s="46">
        <f>Rezultati!B20</f>
        <v>0</v>
      </c>
      <c r="E43" s="46"/>
      <c r="F43" s="46"/>
      <c r="G43" s="47" t="e">
        <f t="shared" si="6"/>
        <v>#DIV/0!</v>
      </c>
      <c r="H43" s="48"/>
      <c r="I43" s="48"/>
      <c r="J43" s="47" t="e">
        <f t="shared" ref="J43:J58" si="7">I43/H43</f>
        <v>#DIV/0!</v>
      </c>
      <c r="K43" s="47"/>
      <c r="L43" s="47"/>
      <c r="M43" s="47"/>
      <c r="N43" s="46">
        <f>Rezultati!BR20</f>
        <v>0</v>
      </c>
      <c r="O43" s="46">
        <f>Rezultati!BQ20</f>
        <v>0</v>
      </c>
      <c r="P43" s="47" t="e">
        <f>Rezultati!BT20</f>
        <v>#DIV/0!</v>
      </c>
      <c r="Q43" s="46"/>
      <c r="R43" s="46"/>
      <c r="S43" s="47"/>
      <c r="T43" s="379">
        <f t="shared" si="3"/>
        <v>0</v>
      </c>
      <c r="U43" s="379">
        <f t="shared" si="4"/>
        <v>0</v>
      </c>
      <c r="V43" s="378" t="e">
        <f t="shared" si="5"/>
        <v>#DIV/0!</v>
      </c>
      <c r="W43" s="35"/>
    </row>
    <row r="44" spans="2:24" ht="19.5" hidden="1" thickBot="1">
      <c r="B44" s="49">
        <v>35</v>
      </c>
      <c r="C44" s="45" t="str">
        <f>Rezultati!A21</f>
        <v>Ten Pin</v>
      </c>
      <c r="D44" s="46">
        <f>Rezultati!B21</f>
        <v>0</v>
      </c>
      <c r="E44" s="46"/>
      <c r="F44" s="46"/>
      <c r="G44" s="47" t="e">
        <f t="shared" si="6"/>
        <v>#DIV/0!</v>
      </c>
      <c r="H44" s="48"/>
      <c r="I44" s="48"/>
      <c r="J44" s="47" t="e">
        <f t="shared" si="7"/>
        <v>#DIV/0!</v>
      </c>
      <c r="K44" s="47"/>
      <c r="L44" s="47"/>
      <c r="M44" s="47"/>
      <c r="N44" s="46">
        <f>Rezultati!BR21</f>
        <v>0</v>
      </c>
      <c r="O44" s="46">
        <f>Rezultati!BQ21</f>
        <v>0</v>
      </c>
      <c r="P44" s="47" t="e">
        <f>Rezultati!BT21</f>
        <v>#DIV/0!</v>
      </c>
      <c r="Q44" s="46"/>
      <c r="R44" s="46"/>
      <c r="S44" s="47"/>
      <c r="T44" s="379">
        <f t="shared" si="3"/>
        <v>0</v>
      </c>
      <c r="U44" s="379">
        <f t="shared" si="4"/>
        <v>0</v>
      </c>
      <c r="V44" s="378" t="e">
        <f t="shared" si="5"/>
        <v>#DIV/0!</v>
      </c>
      <c r="W44" s="35"/>
    </row>
    <row r="45" spans="2:24" ht="19.5" hidden="1" thickBot="1">
      <c r="B45" s="49">
        <v>36</v>
      </c>
      <c r="C45" s="45" t="str">
        <f>Rezultati!A25</f>
        <v>Jaunie Buki</v>
      </c>
      <c r="D45" s="46" t="str">
        <f>Rezultati!B25</f>
        <v>pieaicinātais spēlētājs</v>
      </c>
      <c r="E45" s="46"/>
      <c r="F45" s="46"/>
      <c r="G45" s="47" t="e">
        <f t="shared" si="6"/>
        <v>#DIV/0!</v>
      </c>
      <c r="H45" s="48"/>
      <c r="I45" s="48"/>
      <c r="J45" s="47" t="e">
        <f t="shared" si="7"/>
        <v>#DIV/0!</v>
      </c>
      <c r="K45" s="47"/>
      <c r="L45" s="47"/>
      <c r="M45" s="47"/>
      <c r="N45" s="46">
        <f>Rezultati!BR25</f>
        <v>12</v>
      </c>
      <c r="O45" s="46">
        <f>Rezultati!BQ25</f>
        <v>2218</v>
      </c>
      <c r="P45" s="47">
        <f>Rezultati!BT25</f>
        <v>184.83333333333334</v>
      </c>
      <c r="Q45" s="46"/>
      <c r="R45" s="46"/>
      <c r="S45" s="47"/>
      <c r="T45" s="379">
        <f t="shared" si="3"/>
        <v>12</v>
      </c>
      <c r="U45" s="379">
        <f t="shared" si="4"/>
        <v>2218</v>
      </c>
      <c r="V45" s="378">
        <f t="shared" si="5"/>
        <v>184.83333333333334</v>
      </c>
      <c r="W45" s="35"/>
    </row>
    <row r="46" spans="2:24" ht="19.5" hidden="1" thickBot="1">
      <c r="B46" s="49">
        <v>37</v>
      </c>
      <c r="T46" s="379">
        <f t="shared" si="3"/>
        <v>0</v>
      </c>
      <c r="U46" s="379">
        <f t="shared" si="4"/>
        <v>0</v>
      </c>
      <c r="V46" s="378" t="e">
        <f t="shared" si="5"/>
        <v>#DIV/0!</v>
      </c>
      <c r="W46" s="35"/>
    </row>
    <row r="47" spans="2:24" ht="19.5" hidden="1" thickBot="1">
      <c r="B47" s="49">
        <v>38</v>
      </c>
      <c r="C47" s="45" t="str">
        <f>Rezultati!A27</f>
        <v>Jaunie Buki</v>
      </c>
      <c r="D47" s="46">
        <f>Rezultati!B27</f>
        <v>0</v>
      </c>
      <c r="E47" s="46"/>
      <c r="F47" s="46"/>
      <c r="G47" s="47" t="e">
        <f t="shared" si="6"/>
        <v>#DIV/0!</v>
      </c>
      <c r="H47" s="48"/>
      <c r="I47" s="48"/>
      <c r="J47" s="47" t="e">
        <f t="shared" si="7"/>
        <v>#DIV/0!</v>
      </c>
      <c r="K47" s="47"/>
      <c r="L47" s="47"/>
      <c r="M47" s="47"/>
      <c r="N47" s="46">
        <f>Rezultati!BR27</f>
        <v>0</v>
      </c>
      <c r="O47" s="46">
        <f>Rezultati!BQ27</f>
        <v>0</v>
      </c>
      <c r="P47" s="47" t="e">
        <f>Rezultati!BT27</f>
        <v>#DIV/0!</v>
      </c>
      <c r="Q47" s="46"/>
      <c r="R47" s="46"/>
      <c r="S47" s="47"/>
      <c r="T47" s="379">
        <f t="shared" si="3"/>
        <v>0</v>
      </c>
      <c r="U47" s="379">
        <f t="shared" si="4"/>
        <v>0</v>
      </c>
      <c r="V47" s="378" t="e">
        <f t="shared" si="5"/>
        <v>#DIV/0!</v>
      </c>
      <c r="W47" s="35"/>
    </row>
    <row r="48" spans="2:24" ht="19.5" hidden="1" thickBot="1">
      <c r="B48" s="49">
        <v>39</v>
      </c>
      <c r="C48" s="45" t="str">
        <f>Rezultati!A28</f>
        <v>Jaunie Buki</v>
      </c>
      <c r="D48" s="46">
        <f>Rezultati!B28</f>
        <v>0</v>
      </c>
      <c r="E48" s="46"/>
      <c r="F48" s="46"/>
      <c r="G48" s="47" t="e">
        <f t="shared" si="6"/>
        <v>#DIV/0!</v>
      </c>
      <c r="H48" s="48"/>
      <c r="I48" s="48"/>
      <c r="J48" s="47" t="e">
        <f t="shared" si="7"/>
        <v>#DIV/0!</v>
      </c>
      <c r="K48" s="47"/>
      <c r="L48" s="47"/>
      <c r="M48" s="47"/>
      <c r="N48" s="46">
        <f>Rezultati!BR28</f>
        <v>0</v>
      </c>
      <c r="O48" s="46">
        <f>Rezultati!BQ28</f>
        <v>0</v>
      </c>
      <c r="P48" s="47" t="e">
        <f>Rezultati!BT28</f>
        <v>#DIV/0!</v>
      </c>
      <c r="Q48" s="46"/>
      <c r="R48" s="46"/>
      <c r="S48" s="47"/>
      <c r="T48" s="379">
        <f t="shared" si="3"/>
        <v>0</v>
      </c>
      <c r="U48" s="379">
        <f t="shared" si="4"/>
        <v>0</v>
      </c>
      <c r="V48" s="378" t="e">
        <f t="shared" si="5"/>
        <v>#DIV/0!</v>
      </c>
      <c r="W48" s="35"/>
    </row>
    <row r="49" spans="2:24" ht="19.5" hidden="1" thickBot="1">
      <c r="B49" s="49">
        <v>41</v>
      </c>
      <c r="C49" s="45" t="str">
        <f>Rezultati!A34</f>
        <v>Pārdaugavas AVANGĀRDS</v>
      </c>
      <c r="D49" s="46">
        <f>Rezultati!B34</f>
        <v>0</v>
      </c>
      <c r="E49" s="46"/>
      <c r="F49" s="46"/>
      <c r="G49" s="47" t="e">
        <f t="shared" si="6"/>
        <v>#DIV/0!</v>
      </c>
      <c r="H49" s="48"/>
      <c r="I49" s="48"/>
      <c r="J49" s="47" t="e">
        <f t="shared" si="7"/>
        <v>#DIV/0!</v>
      </c>
      <c r="K49" s="47"/>
      <c r="L49" s="47"/>
      <c r="M49" s="47"/>
      <c r="N49" s="46">
        <f>Rezultati!BR34</f>
        <v>0</v>
      </c>
      <c r="O49" s="46">
        <f>Rezultati!BQ34</f>
        <v>0</v>
      </c>
      <c r="P49" s="47" t="e">
        <f>Rezultati!BT34</f>
        <v>#DIV/0!</v>
      </c>
      <c r="Q49" s="46"/>
      <c r="R49" s="46"/>
      <c r="S49" s="47"/>
      <c r="T49" s="379">
        <f t="shared" si="3"/>
        <v>0</v>
      </c>
      <c r="U49" s="379">
        <f t="shared" si="4"/>
        <v>0</v>
      </c>
      <c r="V49" s="378" t="e">
        <f t="shared" si="5"/>
        <v>#DIV/0!</v>
      </c>
      <c r="W49" s="35"/>
    </row>
    <row r="50" spans="2:24" ht="19.5" hidden="1" thickBot="1">
      <c r="B50" s="49">
        <v>42</v>
      </c>
      <c r="C50" s="45" t="str">
        <f>Rezultati!A35</f>
        <v>Pārdaugavas AVANGĀRDS</v>
      </c>
      <c r="D50" s="46">
        <f>Rezultati!B35</f>
        <v>0</v>
      </c>
      <c r="E50" s="46"/>
      <c r="F50" s="46"/>
      <c r="G50" s="47" t="e">
        <f t="shared" si="6"/>
        <v>#DIV/0!</v>
      </c>
      <c r="H50" s="48"/>
      <c r="I50" s="48"/>
      <c r="J50" s="47" t="e">
        <f t="shared" si="7"/>
        <v>#DIV/0!</v>
      </c>
      <c r="K50" s="47"/>
      <c r="L50" s="47"/>
      <c r="M50" s="47"/>
      <c r="N50" s="46">
        <f>Rezultati!BR35</f>
        <v>0</v>
      </c>
      <c r="O50" s="46">
        <f>Rezultati!BQ35</f>
        <v>0</v>
      </c>
      <c r="P50" s="47" t="e">
        <f>Rezultati!BT35</f>
        <v>#DIV/0!</v>
      </c>
      <c r="Q50" s="46"/>
      <c r="R50" s="46"/>
      <c r="S50" s="47"/>
      <c r="T50" s="379">
        <f t="shared" si="3"/>
        <v>0</v>
      </c>
      <c r="U50" s="379">
        <f t="shared" si="4"/>
        <v>0</v>
      </c>
      <c r="V50" s="378" t="e">
        <f t="shared" si="5"/>
        <v>#DIV/0!</v>
      </c>
      <c r="W50" s="35"/>
    </row>
    <row r="51" spans="2:24" ht="19.5" hidden="1" thickBot="1">
      <c r="B51" s="49">
        <v>43</v>
      </c>
      <c r="C51" s="45" t="str">
        <f>Rezultati!A39</f>
        <v>Liquide Time</v>
      </c>
      <c r="D51" s="46" t="str">
        <f>Rezultati!B39</f>
        <v>pieaicinātais spēlētājs</v>
      </c>
      <c r="E51" s="46"/>
      <c r="F51" s="46"/>
      <c r="G51" s="47" t="e">
        <f t="shared" si="6"/>
        <v>#DIV/0!</v>
      </c>
      <c r="H51" s="48"/>
      <c r="I51" s="48"/>
      <c r="J51" s="47" t="e">
        <f t="shared" si="7"/>
        <v>#DIV/0!</v>
      </c>
      <c r="K51" s="47"/>
      <c r="L51" s="47"/>
      <c r="M51" s="47"/>
      <c r="N51" s="46">
        <f>Rezultati!BR39</f>
        <v>0</v>
      </c>
      <c r="O51" s="46">
        <f>Rezultati!BQ39</f>
        <v>0</v>
      </c>
      <c r="P51" s="47" t="e">
        <f>Rezultati!BT39</f>
        <v>#DIV/0!</v>
      </c>
      <c r="Q51" s="46"/>
      <c r="R51" s="46"/>
      <c r="S51" s="47"/>
      <c r="T51" s="379">
        <f t="shared" si="3"/>
        <v>0</v>
      </c>
      <c r="U51" s="379">
        <f t="shared" si="4"/>
        <v>0</v>
      </c>
      <c r="V51" s="378" t="e">
        <f t="shared" si="5"/>
        <v>#DIV/0!</v>
      </c>
      <c r="W51" s="35"/>
    </row>
    <row r="52" spans="2:24" ht="19.5" hidden="1" thickBot="1">
      <c r="B52" s="49">
        <v>44</v>
      </c>
      <c r="C52" s="45" t="str">
        <f>Rezultati!A41</f>
        <v>Liquide Time</v>
      </c>
      <c r="D52" s="46">
        <f>Rezultati!B41</f>
        <v>0</v>
      </c>
      <c r="E52" s="46"/>
      <c r="F52" s="46"/>
      <c r="G52" s="47" t="e">
        <f t="shared" si="6"/>
        <v>#DIV/0!</v>
      </c>
      <c r="H52" s="48"/>
      <c r="I52" s="48"/>
      <c r="J52" s="47" t="e">
        <f t="shared" si="7"/>
        <v>#DIV/0!</v>
      </c>
      <c r="K52" s="47"/>
      <c r="L52" s="47"/>
      <c r="M52" s="47"/>
      <c r="N52" s="46">
        <f>Rezultati!BR41</f>
        <v>0</v>
      </c>
      <c r="O52" s="46">
        <f>Rezultati!BQ41</f>
        <v>0</v>
      </c>
      <c r="P52" s="47" t="e">
        <f>Rezultati!BT41</f>
        <v>#DIV/0!</v>
      </c>
      <c r="Q52" s="46"/>
      <c r="R52" s="46"/>
      <c r="S52" s="47"/>
      <c r="T52" s="379">
        <f t="shared" si="3"/>
        <v>0</v>
      </c>
      <c r="U52" s="379">
        <f t="shared" si="4"/>
        <v>0</v>
      </c>
      <c r="V52" s="378" t="e">
        <f t="shared" si="5"/>
        <v>#DIV/0!</v>
      </c>
      <c r="W52" s="35"/>
    </row>
    <row r="53" spans="2:24" ht="19.5" hidden="1" thickBot="1">
      <c r="B53" s="49">
        <v>45</v>
      </c>
      <c r="C53" s="45" t="str">
        <f>Rezultati!A42</f>
        <v>Liquid Time</v>
      </c>
      <c r="D53" s="46">
        <f>Rezultati!B42</f>
        <v>0</v>
      </c>
      <c r="E53" s="46"/>
      <c r="F53" s="46"/>
      <c r="G53" s="47" t="e">
        <f t="shared" si="6"/>
        <v>#DIV/0!</v>
      </c>
      <c r="H53" s="48"/>
      <c r="I53" s="48"/>
      <c r="J53" s="47" t="e">
        <f t="shared" si="7"/>
        <v>#DIV/0!</v>
      </c>
      <c r="K53" s="47"/>
      <c r="L53" s="47"/>
      <c r="M53" s="47"/>
      <c r="N53" s="46">
        <f>Rezultati!BR42</f>
        <v>0</v>
      </c>
      <c r="O53" s="46">
        <f>Rezultati!BQ42</f>
        <v>0</v>
      </c>
      <c r="P53" s="47" t="e">
        <f>Rezultati!BT42</f>
        <v>#DIV/0!</v>
      </c>
      <c r="Q53" s="46"/>
      <c r="R53" s="46"/>
      <c r="S53" s="47"/>
      <c r="T53" s="379">
        <f t="shared" si="3"/>
        <v>0</v>
      </c>
      <c r="U53" s="379">
        <f t="shared" si="4"/>
        <v>0</v>
      </c>
      <c r="V53" s="378" t="e">
        <f t="shared" si="5"/>
        <v>#DIV/0!</v>
      </c>
      <c r="W53" s="35"/>
    </row>
    <row r="54" spans="2:24" ht="19.5" hidden="1" thickBot="1">
      <c r="B54" s="49">
        <v>47</v>
      </c>
      <c r="C54" s="45" t="str">
        <f>Rezultati!A48</f>
        <v>RR Dziednieks</v>
      </c>
      <c r="D54" s="46" t="str">
        <f>Rezultati!B48</f>
        <v>aklais rezultāts</v>
      </c>
      <c r="E54" s="46"/>
      <c r="F54" s="46"/>
      <c r="G54" s="47" t="e">
        <f t="shared" si="6"/>
        <v>#DIV/0!</v>
      </c>
      <c r="H54" s="48"/>
      <c r="I54" s="48"/>
      <c r="J54" s="47" t="e">
        <f t="shared" si="7"/>
        <v>#DIV/0!</v>
      </c>
      <c r="K54" s="47"/>
      <c r="L54" s="47"/>
      <c r="M54" s="47"/>
      <c r="N54" s="46">
        <f>Rezultati!BR48</f>
        <v>1</v>
      </c>
      <c r="O54" s="46">
        <f>Rezultati!BQ48</f>
        <v>138</v>
      </c>
      <c r="P54" s="47">
        <f>Rezultati!BT48</f>
        <v>138</v>
      </c>
      <c r="Q54" s="46"/>
      <c r="R54" s="46"/>
      <c r="S54" s="47"/>
      <c r="T54" s="379">
        <f t="shared" si="3"/>
        <v>1</v>
      </c>
      <c r="U54" s="379">
        <f t="shared" si="4"/>
        <v>138</v>
      </c>
      <c r="V54" s="378">
        <f t="shared" si="5"/>
        <v>138</v>
      </c>
      <c r="W54" s="35"/>
    </row>
    <row r="55" spans="2:24" ht="19.5" hidden="1" thickBot="1">
      <c r="B55" s="49">
        <v>48</v>
      </c>
      <c r="C55" s="45" t="str">
        <f>Rezultati!A49</f>
        <v>RR Dziednieks</v>
      </c>
      <c r="D55" s="46">
        <f>Rezultati!B49</f>
        <v>0</v>
      </c>
      <c r="E55" s="46"/>
      <c r="F55" s="46"/>
      <c r="G55" s="47" t="e">
        <f t="shared" si="6"/>
        <v>#DIV/0!</v>
      </c>
      <c r="H55" s="48"/>
      <c r="I55" s="48"/>
      <c r="J55" s="47" t="e">
        <f t="shared" si="7"/>
        <v>#DIV/0!</v>
      </c>
      <c r="K55" s="47"/>
      <c r="L55" s="47"/>
      <c r="M55" s="47"/>
      <c r="N55" s="46">
        <f>Rezultati!BR49</f>
        <v>0</v>
      </c>
      <c r="O55" s="46">
        <f>Rezultati!BQ49</f>
        <v>0</v>
      </c>
      <c r="P55" s="47" t="e">
        <f>Rezultati!BT49</f>
        <v>#DIV/0!</v>
      </c>
      <c r="Q55" s="46"/>
      <c r="R55" s="46"/>
      <c r="S55" s="47"/>
      <c r="T55" s="379">
        <f t="shared" si="3"/>
        <v>0</v>
      </c>
      <c r="U55" s="379">
        <f t="shared" si="4"/>
        <v>0</v>
      </c>
      <c r="V55" s="378" t="e">
        <f t="shared" si="5"/>
        <v>#DIV/0!</v>
      </c>
      <c r="W55" s="35"/>
    </row>
    <row r="56" spans="2:24" ht="19.5" hidden="1" thickBot="1">
      <c r="B56" s="49">
        <v>49</v>
      </c>
      <c r="C56" s="45" t="str">
        <f>Rezultati!A55</f>
        <v>Šarmaggedon</v>
      </c>
      <c r="D56" s="46" t="str">
        <f>Rezultati!B55</f>
        <v>pieaicinātais spēlētājs</v>
      </c>
      <c r="E56" s="46"/>
      <c r="F56" s="46"/>
      <c r="G56" s="47" t="e">
        <f t="shared" si="6"/>
        <v>#DIV/0!</v>
      </c>
      <c r="H56" s="48"/>
      <c r="I56" s="48"/>
      <c r="J56" s="47" t="e">
        <f t="shared" si="7"/>
        <v>#DIV/0!</v>
      </c>
      <c r="K56" s="47"/>
      <c r="L56" s="47"/>
      <c r="M56" s="47"/>
      <c r="N56" s="46">
        <f>Rezultati!BR55</f>
        <v>0</v>
      </c>
      <c r="O56" s="46">
        <f>Rezultati!BQ55</f>
        <v>0</v>
      </c>
      <c r="P56" s="47" t="e">
        <f>Rezultati!BT55</f>
        <v>#DIV/0!</v>
      </c>
      <c r="Q56" s="46"/>
      <c r="R56" s="46"/>
      <c r="S56" s="47"/>
      <c r="T56" s="379">
        <f t="shared" si="3"/>
        <v>0</v>
      </c>
      <c r="U56" s="379">
        <f t="shared" si="4"/>
        <v>0</v>
      </c>
      <c r="V56" s="378" t="e">
        <f t="shared" si="5"/>
        <v>#DIV/0!</v>
      </c>
      <c r="W56" s="35"/>
    </row>
    <row r="57" spans="2:24" ht="19.5" hidden="1" thickBot="1">
      <c r="B57" s="49">
        <v>50</v>
      </c>
      <c r="C57" s="45" t="str">
        <f>Rezultati!A56</f>
        <v>Šarmaggedon</v>
      </c>
      <c r="D57" s="46">
        <f>Rezultati!B56</f>
        <v>0</v>
      </c>
      <c r="E57" s="46"/>
      <c r="F57" s="46"/>
      <c r="G57" s="47" t="e">
        <f t="shared" si="6"/>
        <v>#DIV/0!</v>
      </c>
      <c r="H57" s="48"/>
      <c r="I57" s="48"/>
      <c r="J57" s="47" t="e">
        <f t="shared" si="7"/>
        <v>#DIV/0!</v>
      </c>
      <c r="K57" s="47"/>
      <c r="L57" s="47"/>
      <c r="M57" s="47"/>
      <c r="N57" s="46">
        <f>Rezultati!BR56</f>
        <v>0</v>
      </c>
      <c r="O57" s="46">
        <f>Rezultati!BQ56</f>
        <v>0</v>
      </c>
      <c r="P57" s="47" t="e">
        <f>Rezultati!BT56</f>
        <v>#DIV/0!</v>
      </c>
      <c r="Q57" s="46"/>
      <c r="R57" s="46"/>
      <c r="S57" s="47"/>
      <c r="T57" s="379">
        <f t="shared" si="3"/>
        <v>0</v>
      </c>
      <c r="U57" s="379">
        <f t="shared" si="4"/>
        <v>0</v>
      </c>
      <c r="V57" s="378" t="e">
        <f t="shared" si="5"/>
        <v>#DIV/0!</v>
      </c>
      <c r="W57" s="35"/>
    </row>
    <row r="58" spans="2:24" ht="19.5" hidden="1" thickBot="1">
      <c r="B58" s="49">
        <v>51</v>
      </c>
      <c r="C58" s="45" t="str">
        <f>Rezultati!A60</f>
        <v>Wolfpack</v>
      </c>
      <c r="D58" s="46" t="str">
        <f>Rezultati!B60</f>
        <v>pieaicinātais spēlētājs</v>
      </c>
      <c r="E58" s="46"/>
      <c r="F58" s="46"/>
      <c r="G58" s="47" t="e">
        <f t="shared" si="6"/>
        <v>#DIV/0!</v>
      </c>
      <c r="H58" s="48"/>
      <c r="I58" s="48"/>
      <c r="J58" s="47" t="e">
        <f t="shared" si="7"/>
        <v>#DIV/0!</v>
      </c>
      <c r="K58" s="47"/>
      <c r="L58" s="47"/>
      <c r="M58" s="47"/>
      <c r="N58" s="46">
        <f>Rezultati!BR60</f>
        <v>0</v>
      </c>
      <c r="O58" s="46">
        <f>Rezultati!BQ60</f>
        <v>0</v>
      </c>
      <c r="P58" s="47" t="e">
        <f>Rezultati!BT60</f>
        <v>#DIV/0!</v>
      </c>
      <c r="Q58" s="46"/>
      <c r="R58" s="46"/>
      <c r="S58" s="47"/>
      <c r="T58" s="379">
        <f t="shared" si="3"/>
        <v>0</v>
      </c>
      <c r="U58" s="379">
        <f t="shared" si="4"/>
        <v>0</v>
      </c>
      <c r="V58" s="378" t="e">
        <f t="shared" si="5"/>
        <v>#DIV/0!</v>
      </c>
      <c r="W58" s="35"/>
    </row>
    <row r="59" spans="2:24" ht="19.5" hidden="1" thickBot="1">
      <c r="B59" s="49">
        <v>52</v>
      </c>
      <c r="T59" s="379">
        <f t="shared" si="3"/>
        <v>0</v>
      </c>
      <c r="U59" s="379">
        <f t="shared" si="4"/>
        <v>0</v>
      </c>
      <c r="V59" s="378" t="e">
        <f t="shared" si="5"/>
        <v>#DIV/0!</v>
      </c>
      <c r="W59" s="35"/>
    </row>
    <row r="60" spans="2:24" ht="19.5" hidden="1" thickBot="1">
      <c r="B60" s="49">
        <v>53</v>
      </c>
      <c r="C60" s="45" t="str">
        <f>Rezultati!A63</f>
        <v>Wolfpack</v>
      </c>
      <c r="D60" s="46">
        <f>Rezultati!B63</f>
        <v>0</v>
      </c>
      <c r="E60" s="46"/>
      <c r="F60" s="46"/>
      <c r="G60" s="47" t="e">
        <f>F60/E60</f>
        <v>#DIV/0!</v>
      </c>
      <c r="H60" s="48"/>
      <c r="I60" s="48"/>
      <c r="J60" s="47" t="e">
        <f>I60/H60</f>
        <v>#DIV/0!</v>
      </c>
      <c r="K60" s="47"/>
      <c r="L60" s="47"/>
      <c r="M60" s="47"/>
      <c r="N60" s="46">
        <f>Rezultati!BR63</f>
        <v>0</v>
      </c>
      <c r="O60" s="46">
        <f>Rezultati!BQ63</f>
        <v>0</v>
      </c>
      <c r="P60" s="47" t="e">
        <f>Rezultati!BT63</f>
        <v>#DIV/0!</v>
      </c>
      <c r="Q60" s="46"/>
      <c r="R60" s="46"/>
      <c r="S60" s="47"/>
      <c r="T60" s="379">
        <f t="shared" si="3"/>
        <v>0</v>
      </c>
      <c r="U60" s="379">
        <f t="shared" si="4"/>
        <v>0</v>
      </c>
      <c r="V60" s="378" t="e">
        <f t="shared" si="5"/>
        <v>#DIV/0!</v>
      </c>
      <c r="W60" s="35"/>
      <c r="X60" s="35"/>
    </row>
    <row r="61" spans="2:24" ht="13.5" thickBot="1">
      <c r="B61" s="24"/>
      <c r="C61" s="25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2:24" ht="27.75" customHeight="1" thickBot="1">
      <c r="B62" s="421" t="s">
        <v>20</v>
      </c>
      <c r="C62" s="421"/>
      <c r="D62" s="421"/>
      <c r="E62" s="422" t="s">
        <v>12</v>
      </c>
      <c r="F62" s="422"/>
      <c r="G62" s="422"/>
      <c r="H62" s="422" t="s">
        <v>13</v>
      </c>
      <c r="I62" s="422"/>
      <c r="J62" s="422"/>
      <c r="K62" s="423" t="s">
        <v>14</v>
      </c>
      <c r="L62" s="423"/>
      <c r="M62" s="423"/>
      <c r="N62" s="422" t="s">
        <v>15</v>
      </c>
      <c r="O62" s="422"/>
      <c r="P62" s="422"/>
      <c r="Q62" s="420" t="s">
        <v>7</v>
      </c>
      <c r="R62" s="420"/>
      <c r="S62" s="420"/>
      <c r="T62" s="420" t="s">
        <v>7</v>
      </c>
      <c r="U62" s="420"/>
      <c r="V62" s="420"/>
    </row>
    <row r="63" spans="2:24" ht="82.5" customHeight="1" thickBot="1">
      <c r="B63" s="50" t="s">
        <v>2</v>
      </c>
      <c r="C63" s="51" t="s">
        <v>3</v>
      </c>
      <c r="D63" s="52" t="s">
        <v>16</v>
      </c>
      <c r="E63" s="28" t="s">
        <v>17</v>
      </c>
      <c r="F63" s="29" t="s">
        <v>18</v>
      </c>
      <c r="G63" s="28" t="s">
        <v>19</v>
      </c>
      <c r="H63" s="28" t="s">
        <v>17</v>
      </c>
      <c r="I63" s="29" t="s">
        <v>18</v>
      </c>
      <c r="J63" s="28" t="s">
        <v>19</v>
      </c>
      <c r="K63" s="28" t="s">
        <v>17</v>
      </c>
      <c r="L63" s="29" t="s">
        <v>18</v>
      </c>
      <c r="M63" s="28" t="s">
        <v>19</v>
      </c>
      <c r="N63" s="28" t="s">
        <v>17</v>
      </c>
      <c r="O63" s="29" t="s">
        <v>18</v>
      </c>
      <c r="P63" s="28" t="s">
        <v>19</v>
      </c>
      <c r="Q63" s="28" t="s">
        <v>17</v>
      </c>
      <c r="R63" s="29" t="s">
        <v>18</v>
      </c>
      <c r="S63" s="28" t="s">
        <v>19</v>
      </c>
      <c r="T63" s="28" t="s">
        <v>17</v>
      </c>
      <c r="U63" s="29" t="s">
        <v>18</v>
      </c>
      <c r="V63" s="28" t="s">
        <v>19</v>
      </c>
    </row>
    <row r="64" spans="2:24" ht="24" customHeight="1" thickBot="1">
      <c r="B64" s="53">
        <v>1</v>
      </c>
      <c r="C64" s="31" t="str">
        <f>Rezultati!A16</f>
        <v>Ten Pin</v>
      </c>
      <c r="D64" s="32" t="str">
        <f>Rezultati!B16</f>
        <v>Veronika Hudjakova</v>
      </c>
      <c r="E64" s="32">
        <v>24</v>
      </c>
      <c r="F64" s="32">
        <v>4453</v>
      </c>
      <c r="G64" s="33">
        <f>F64/E64-8</f>
        <v>177.54166666666666</v>
      </c>
      <c r="H64" s="34">
        <v>24</v>
      </c>
      <c r="I64" s="34">
        <v>4898</v>
      </c>
      <c r="J64" s="33">
        <f>I64/H64-8</f>
        <v>196.08333333333334</v>
      </c>
      <c r="K64" s="34">
        <v>20</v>
      </c>
      <c r="L64" s="34">
        <v>3645</v>
      </c>
      <c r="M64" s="33">
        <f>L64/K64-8</f>
        <v>174.25</v>
      </c>
      <c r="N64" s="32">
        <f>Rezultati!BR16</f>
        <v>24</v>
      </c>
      <c r="O64" s="32">
        <f>Rezultati!BQ16</f>
        <v>4891</v>
      </c>
      <c r="P64" s="33">
        <f>Rezultati!BT16</f>
        <v>195.79166666666666</v>
      </c>
      <c r="Q64" s="32"/>
      <c r="R64" s="32"/>
      <c r="S64" s="33"/>
      <c r="T64" s="34">
        <f t="shared" ref="T64" si="8">E64+H64+K64+N64</f>
        <v>92</v>
      </c>
      <c r="U64" s="34">
        <f t="shared" ref="U64" si="9">F64+I64+L64+O64</f>
        <v>17887</v>
      </c>
      <c r="V64" s="33">
        <f>U64/T64-8</f>
        <v>186.42391304347825</v>
      </c>
    </row>
    <row r="65" spans="2:22" ht="24" customHeight="1" thickBot="1">
      <c r="B65" s="53">
        <v>2</v>
      </c>
      <c r="C65" s="31" t="str">
        <f>Rezultati!A8</f>
        <v>BASK APS</v>
      </c>
      <c r="D65" s="32" t="str">
        <f>Rezultati!B8</f>
        <v>Karīna Maslova</v>
      </c>
      <c r="E65" s="32">
        <v>20</v>
      </c>
      <c r="F65" s="32">
        <v>3640</v>
      </c>
      <c r="G65" s="33">
        <f>F65/E65-8</f>
        <v>174</v>
      </c>
      <c r="H65" s="34">
        <v>20</v>
      </c>
      <c r="I65" s="34">
        <v>3727</v>
      </c>
      <c r="J65" s="33">
        <f>I65/H65-8</f>
        <v>178.35</v>
      </c>
      <c r="K65" s="34">
        <v>24</v>
      </c>
      <c r="L65" s="34">
        <v>4373</v>
      </c>
      <c r="M65" s="33">
        <f t="shared" ref="M65:M70" si="10">L65/K65-8</f>
        <v>174.20833333333334</v>
      </c>
      <c r="N65" s="32">
        <f>Rezultati!BR8</f>
        <v>13</v>
      </c>
      <c r="O65" s="32">
        <f>Rezultati!BQ8</f>
        <v>2503</v>
      </c>
      <c r="P65" s="33">
        <f>Rezultati!BT8</f>
        <v>184.53846153846155</v>
      </c>
      <c r="Q65" s="32"/>
      <c r="R65" s="32"/>
      <c r="S65" s="33"/>
      <c r="T65" s="34">
        <f t="shared" ref="T65:T70" si="11">E65+H65+K65+N65</f>
        <v>77</v>
      </c>
      <c r="U65" s="34">
        <f t="shared" ref="U65:U70" si="12">F65+I65+L65+O65</f>
        <v>14243</v>
      </c>
      <c r="V65" s="33">
        <f t="shared" ref="V65:V70" si="13">U65/T65-8</f>
        <v>176.97402597402598</v>
      </c>
    </row>
    <row r="66" spans="2:22" ht="24" customHeight="1" thickBot="1">
      <c r="B66" s="406">
        <v>3</v>
      </c>
      <c r="C66" s="31" t="str">
        <f>Rezultati!A36</f>
        <v>Liquide Time</v>
      </c>
      <c r="D66" s="32" t="str">
        <f>Rezultati!B36</f>
        <v>Šarlote Stariņa</v>
      </c>
      <c r="E66" s="32">
        <v>20</v>
      </c>
      <c r="F66" s="32">
        <v>3314</v>
      </c>
      <c r="G66" s="33">
        <f>F66/E66</f>
        <v>165.7</v>
      </c>
      <c r="H66" s="34">
        <v>28</v>
      </c>
      <c r="I66" s="34">
        <v>4778</v>
      </c>
      <c r="J66" s="33">
        <f>I66/H66-8</f>
        <v>162.64285714285714</v>
      </c>
      <c r="K66" s="34">
        <v>28</v>
      </c>
      <c r="L66" s="34">
        <v>4878</v>
      </c>
      <c r="M66" s="33">
        <f>L66/K66-8</f>
        <v>166.21428571428572</v>
      </c>
      <c r="N66" s="32">
        <f>Rezultati!BR36</f>
        <v>20</v>
      </c>
      <c r="O66" s="32">
        <f>Rezultati!BQ36</f>
        <v>3552</v>
      </c>
      <c r="P66" s="33">
        <f>Rezultati!BT36</f>
        <v>169.6</v>
      </c>
      <c r="Q66" s="32"/>
      <c r="R66" s="32"/>
      <c r="S66" s="33"/>
      <c r="T66" s="34">
        <f>E66+H66+K66+N66</f>
        <v>96</v>
      </c>
      <c r="U66" s="34">
        <f>F66+I66+L66+O66</f>
        <v>16522</v>
      </c>
      <c r="V66" s="33">
        <f>U66/T66-8</f>
        <v>164.10416666666666</v>
      </c>
    </row>
    <row r="67" spans="2:22" ht="23.25" customHeight="1" thickTop="1" thickBot="1">
      <c r="B67" s="54"/>
      <c r="C67" s="376" t="str">
        <f>Rezultati!A61</f>
        <v>Wolfpack</v>
      </c>
      <c r="D67" s="377" t="str">
        <f>Rezultati!B61</f>
        <v>Liāna Ponomarenko</v>
      </c>
      <c r="E67" s="377">
        <v>17</v>
      </c>
      <c r="F67" s="377">
        <v>3044</v>
      </c>
      <c r="G67" s="378">
        <f>F67/E67-8</f>
        <v>171.05882352941177</v>
      </c>
      <c r="H67" s="379">
        <v>0</v>
      </c>
      <c r="I67" s="379">
        <v>0</v>
      </c>
      <c r="J67" s="378" t="e">
        <f>I67/H67-8</f>
        <v>#DIV/0!</v>
      </c>
      <c r="K67" s="379">
        <v>4</v>
      </c>
      <c r="L67" s="379">
        <v>585</v>
      </c>
      <c r="M67" s="378">
        <f>L67/K67-8</f>
        <v>138.25</v>
      </c>
      <c r="N67" s="377">
        <f>Rezultati!BR61</f>
        <v>4</v>
      </c>
      <c r="O67" s="377">
        <f>Rezultati!BQ61</f>
        <v>794</v>
      </c>
      <c r="P67" s="378">
        <f>Rezultati!BT61</f>
        <v>190.5</v>
      </c>
      <c r="Q67" s="377"/>
      <c r="R67" s="377"/>
      <c r="S67" s="378"/>
      <c r="T67" s="379">
        <f>E67+H67+K67+N67</f>
        <v>25</v>
      </c>
      <c r="U67" s="379">
        <f>F67+I67+L67+O67</f>
        <v>4423</v>
      </c>
      <c r="V67" s="378">
        <f>U67/T67-8</f>
        <v>168.92</v>
      </c>
    </row>
    <row r="68" spans="2:22" ht="18.75" hidden="1" thickBot="1">
      <c r="B68" s="54">
        <v>5</v>
      </c>
      <c r="C68" s="37" t="str">
        <f>Rezultati!A9</f>
        <v>BASK APS</v>
      </c>
      <c r="D68" s="38" t="str">
        <f>Rezultati!B9</f>
        <v>Karīna Petrova</v>
      </c>
      <c r="E68" s="38">
        <v>0</v>
      </c>
      <c r="F68" s="38">
        <v>0</v>
      </c>
      <c r="G68" s="39" t="e">
        <f>F68/E68</f>
        <v>#DIV/0!</v>
      </c>
      <c r="H68" s="40"/>
      <c r="I68" s="40"/>
      <c r="J68" s="39" t="e">
        <f>I68/H68</f>
        <v>#DIV/0!</v>
      </c>
      <c r="K68" s="39"/>
      <c r="L68" s="39"/>
      <c r="M68" s="33" t="e">
        <f t="shared" si="10"/>
        <v>#DIV/0!</v>
      </c>
      <c r="N68" s="38">
        <f>Rezultati!BR9</f>
        <v>0</v>
      </c>
      <c r="O68" s="38">
        <f>Rezultati!BQ9</f>
        <v>0</v>
      </c>
      <c r="P68" s="39" t="e">
        <f>Rezultati!BT9</f>
        <v>#DIV/0!</v>
      </c>
      <c r="Q68" s="38"/>
      <c r="R68" s="38"/>
      <c r="S68" s="39"/>
      <c r="T68" s="62">
        <f t="shared" si="11"/>
        <v>0</v>
      </c>
      <c r="U68" s="62">
        <f t="shared" si="12"/>
        <v>0</v>
      </c>
      <c r="V68" s="61" t="e">
        <f t="shared" si="13"/>
        <v>#DIV/0!</v>
      </c>
    </row>
    <row r="69" spans="2:22" ht="18.75" hidden="1" thickBot="1">
      <c r="B69" s="55">
        <v>6</v>
      </c>
      <c r="C69" s="56" t="str">
        <f>Rezultati!A13</f>
        <v>BASK APS</v>
      </c>
      <c r="D69" s="57" t="str">
        <f>Rezultati!B13</f>
        <v>aklais rezultāts</v>
      </c>
      <c r="E69" s="57"/>
      <c r="F69" s="57"/>
      <c r="G69" s="58" t="e">
        <f>F69/E69-8</f>
        <v>#DIV/0!</v>
      </c>
      <c r="H69" s="59"/>
      <c r="I69" s="59"/>
      <c r="J69" s="58" t="e">
        <f>I69/H69-8</f>
        <v>#DIV/0!</v>
      </c>
      <c r="K69" s="58"/>
      <c r="L69" s="58"/>
      <c r="M69" s="33" t="e">
        <f t="shared" si="10"/>
        <v>#DIV/0!</v>
      </c>
      <c r="N69" s="57">
        <f>Rezultati!BR13</f>
        <v>0</v>
      </c>
      <c r="O69" s="57">
        <f>Rezultati!BQ13</f>
        <v>0</v>
      </c>
      <c r="P69" s="58" t="e">
        <f>Rezultati!BT13</f>
        <v>#DIV/0!</v>
      </c>
      <c r="Q69" s="57"/>
      <c r="R69" s="57"/>
      <c r="S69" s="58"/>
      <c r="T69" s="62">
        <f t="shared" si="11"/>
        <v>0</v>
      </c>
      <c r="U69" s="62">
        <f t="shared" si="12"/>
        <v>0</v>
      </c>
      <c r="V69" s="61" t="e">
        <f t="shared" si="13"/>
        <v>#DIV/0!</v>
      </c>
    </row>
    <row r="70" spans="2:22" ht="18.75" hidden="1" thickBot="1">
      <c r="B70" s="55">
        <v>7</v>
      </c>
      <c r="C70" s="56" t="str">
        <f>Rezultati!A21</f>
        <v>Ten Pin</v>
      </c>
      <c r="D70" s="57">
        <f>Rezultati!B21</f>
        <v>0</v>
      </c>
      <c r="E70" s="57"/>
      <c r="F70" s="57"/>
      <c r="G70" s="58" t="e">
        <f>F70/E70-8</f>
        <v>#DIV/0!</v>
      </c>
      <c r="H70" s="59"/>
      <c r="I70" s="59"/>
      <c r="J70" s="58" t="e">
        <f>I70/H70-8</f>
        <v>#DIV/0!</v>
      </c>
      <c r="K70" s="58"/>
      <c r="L70" s="58"/>
      <c r="M70" s="33" t="e">
        <f t="shared" si="10"/>
        <v>#DIV/0!</v>
      </c>
      <c r="N70" s="57">
        <f>Rezultati!BR21</f>
        <v>0</v>
      </c>
      <c r="O70" s="57">
        <f>Rezultati!BQ21</f>
        <v>0</v>
      </c>
      <c r="P70" s="58" t="e">
        <f>Rezultati!BT21</f>
        <v>#DIV/0!</v>
      </c>
      <c r="Q70" s="57"/>
      <c r="R70" s="57"/>
      <c r="S70" s="58"/>
      <c r="T70" s="62">
        <f t="shared" si="11"/>
        <v>0</v>
      </c>
      <c r="U70" s="62">
        <f t="shared" si="12"/>
        <v>0</v>
      </c>
      <c r="V70" s="61" t="e">
        <f t="shared" si="13"/>
        <v>#DIV/0!</v>
      </c>
    </row>
    <row r="72" spans="2:22" ht="12.75" hidden="1" customHeight="1"/>
    <row r="73" spans="2:22" ht="12.75" hidden="1" customHeight="1"/>
    <row r="74" spans="2:22" ht="12.75" hidden="1" customHeight="1"/>
    <row r="75" spans="2:22" ht="12.75" hidden="1" customHeight="1"/>
    <row r="76" spans="2:22" ht="12.75" hidden="1" customHeight="1"/>
    <row r="77" spans="2:22" ht="12.75" hidden="1" customHeight="1"/>
    <row r="78" spans="2:22" ht="12.75" hidden="1" customHeight="1"/>
    <row r="79" spans="2:22" ht="12.75" hidden="1" customHeight="1"/>
    <row r="80" spans="2:22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  <row r="721" ht="12.75" hidden="1" customHeight="1"/>
    <row r="722" ht="12.75" hidden="1" customHeight="1"/>
    <row r="723" ht="12.75" hidden="1" customHeight="1"/>
    <row r="724" ht="12.75" hidden="1" customHeight="1"/>
    <row r="725" ht="12.75" hidden="1" customHeight="1"/>
    <row r="726" ht="12.75" hidden="1" customHeight="1"/>
    <row r="727" ht="12.75" hidden="1" customHeight="1"/>
    <row r="728" ht="12.75" hidden="1" customHeight="1"/>
    <row r="729" ht="12.75" hidden="1" customHeight="1"/>
    <row r="730" ht="12.75" hidden="1" customHeight="1"/>
    <row r="731" ht="12.75" hidden="1" customHeight="1"/>
    <row r="732" ht="12.75" hidden="1" customHeight="1"/>
    <row r="733" ht="12.75" hidden="1" customHeight="1"/>
    <row r="734" ht="12.75" hidden="1" customHeight="1"/>
    <row r="735" ht="12.75" hidden="1" customHeight="1"/>
    <row r="736" ht="12.75" hidden="1" customHeight="1"/>
    <row r="737" ht="12.75" hidden="1" customHeight="1"/>
    <row r="738" ht="12.75" hidden="1" customHeight="1"/>
    <row r="739" ht="12.75" hidden="1" customHeight="1"/>
    <row r="740" ht="12.75" hidden="1" customHeight="1"/>
    <row r="741" ht="12.75" hidden="1" customHeight="1"/>
    <row r="742" ht="12.75" hidden="1" customHeight="1"/>
    <row r="743" ht="12.75" hidden="1" customHeight="1"/>
    <row r="744" ht="12.75" hidden="1" customHeight="1"/>
    <row r="745" ht="12.75" hidden="1" customHeight="1"/>
    <row r="746" ht="12.75" hidden="1" customHeight="1"/>
    <row r="747" ht="12.75" hidden="1" customHeight="1"/>
    <row r="748" ht="12.75" hidden="1" customHeight="1"/>
    <row r="749" ht="12.75" hidden="1" customHeight="1"/>
    <row r="750" ht="12.75" hidden="1" customHeight="1"/>
    <row r="751" ht="12.75" hidden="1" customHeight="1"/>
    <row r="752" ht="12.75" hidden="1" customHeight="1"/>
    <row r="753" ht="12.75" hidden="1" customHeight="1"/>
    <row r="754" ht="12.75" hidden="1" customHeight="1"/>
    <row r="755" ht="12.75" hidden="1" customHeight="1"/>
    <row r="756" ht="12.7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  <row r="789" ht="12.75" hidden="1" customHeight="1"/>
    <row r="790" ht="12.75" hidden="1" customHeight="1"/>
    <row r="791" ht="12.75" hidden="1" customHeight="1"/>
    <row r="792" ht="12.75" hidden="1" customHeight="1"/>
    <row r="793" ht="12.75" hidden="1" customHeight="1"/>
    <row r="794" ht="12.75" hidden="1" customHeight="1"/>
    <row r="795" ht="12.75" hidden="1" customHeight="1"/>
    <row r="796" ht="12.75" hidden="1" customHeight="1"/>
    <row r="797" ht="12.75" hidden="1" customHeight="1"/>
    <row r="798" ht="12.75" hidden="1" customHeight="1"/>
    <row r="799" ht="12.75" hidden="1" customHeight="1"/>
    <row r="800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  <row r="1002" ht="12.75" hidden="1" customHeight="1"/>
  </sheetData>
  <sortState ref="C28:V38">
    <sortCondition descending="1" ref="V28:V38"/>
  </sortState>
  <mergeCells count="14">
    <mergeCell ref="Q3:S3"/>
    <mergeCell ref="T3:V3"/>
    <mergeCell ref="B62:D62"/>
    <mergeCell ref="E62:G62"/>
    <mergeCell ref="H62:J62"/>
    <mergeCell ref="N62:P62"/>
    <mergeCell ref="Q62:S62"/>
    <mergeCell ref="T62:V62"/>
    <mergeCell ref="K3:M3"/>
    <mergeCell ref="K62:M62"/>
    <mergeCell ref="B3:D3"/>
    <mergeCell ref="E3:G3"/>
    <mergeCell ref="H3:J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97"/>
  <sheetViews>
    <sheetView zoomScale="70" zoomScaleNormal="70" workbookViewId="0">
      <selection activeCell="W25" sqref="W25"/>
    </sheetView>
  </sheetViews>
  <sheetFormatPr defaultRowHeight="12.75"/>
  <cols>
    <col min="1" max="1" width="6.7109375"/>
    <col min="2" max="2" width="8"/>
    <col min="3" max="3" width="36.140625"/>
    <col min="4" max="4" width="38.5703125" bestFit="1" customWidth="1"/>
    <col min="5" max="5" width="5.7109375" bestFit="1" customWidth="1"/>
    <col min="6" max="6" width="7.5703125" bestFit="1" customWidth="1"/>
    <col min="7" max="7" width="11.5703125" bestFit="1" customWidth="1"/>
    <col min="8" max="8" width="6.7109375" bestFit="1" customWidth="1"/>
    <col min="9" max="9" width="7.5703125" bestFit="1" customWidth="1"/>
    <col min="10" max="10" width="11.5703125" bestFit="1" customWidth="1"/>
    <col min="11" max="11" width="5.7109375" bestFit="1" customWidth="1"/>
    <col min="12" max="12" width="7.5703125" bestFit="1" customWidth="1"/>
    <col min="13" max="13" width="11.5703125" bestFit="1" customWidth="1"/>
    <col min="14" max="14" width="5.7109375" bestFit="1" customWidth="1"/>
    <col min="15" max="15" width="7.5703125" bestFit="1" customWidth="1"/>
    <col min="16" max="16" width="11.5703125" bestFit="1" customWidth="1"/>
    <col min="17" max="17" width="6" bestFit="1" customWidth="1"/>
    <col min="18" max="18" width="9.140625" bestFit="1" customWidth="1"/>
    <col min="19" max="19" width="10.42578125" bestFit="1" customWidth="1"/>
    <col min="20" max="23" width="8"/>
    <col min="24" max="1022" width="14.42578125"/>
  </cols>
  <sheetData>
    <row r="1" spans="2:20" ht="94.5" customHeight="1" thickBot="1">
      <c r="B1" s="24"/>
      <c r="C1" s="25"/>
      <c r="D1" s="24"/>
      <c r="E1" s="24"/>
      <c r="F1" s="24"/>
      <c r="G1" s="24"/>
      <c r="H1" s="24"/>
      <c r="I1" s="24"/>
      <c r="J1" s="24"/>
      <c r="P1" s="24"/>
    </row>
    <row r="2" spans="2:20" ht="3" hidden="1" customHeight="1">
      <c r="B2" s="24"/>
      <c r="C2" s="25"/>
      <c r="D2" s="24"/>
      <c r="E2" s="24"/>
      <c r="F2" s="24"/>
      <c r="G2" s="24"/>
      <c r="H2" s="24"/>
      <c r="I2" s="24"/>
      <c r="J2" s="24"/>
    </row>
    <row r="3" spans="2:20" ht="36.75" customHeight="1" thickBot="1">
      <c r="B3" s="424" t="s">
        <v>11</v>
      </c>
      <c r="C3" s="424"/>
      <c r="D3" s="424"/>
      <c r="E3" s="422" t="s">
        <v>12</v>
      </c>
      <c r="F3" s="422"/>
      <c r="G3" s="422"/>
      <c r="H3" s="422" t="s">
        <v>13</v>
      </c>
      <c r="I3" s="422"/>
      <c r="J3" s="422"/>
      <c r="K3" s="423" t="s">
        <v>14</v>
      </c>
      <c r="L3" s="423"/>
      <c r="M3" s="423"/>
      <c r="N3" s="422" t="s">
        <v>15</v>
      </c>
      <c r="O3" s="422"/>
      <c r="P3" s="422"/>
      <c r="Q3" s="420" t="s">
        <v>7</v>
      </c>
      <c r="R3" s="420"/>
      <c r="S3" s="420"/>
    </row>
    <row r="4" spans="2:20" ht="75.75" thickBot="1">
      <c r="B4" s="26" t="s">
        <v>2</v>
      </c>
      <c r="C4" s="27" t="s">
        <v>3</v>
      </c>
      <c r="D4" s="27" t="s">
        <v>16</v>
      </c>
      <c r="E4" s="28" t="s">
        <v>17</v>
      </c>
      <c r="F4" s="29" t="s">
        <v>18</v>
      </c>
      <c r="G4" s="28" t="s">
        <v>19</v>
      </c>
      <c r="H4" s="28" t="s">
        <v>17</v>
      </c>
      <c r="I4" s="29" t="s">
        <v>18</v>
      </c>
      <c r="J4" s="28" t="s">
        <v>19</v>
      </c>
      <c r="K4" s="28" t="s">
        <v>17</v>
      </c>
      <c r="L4" s="29" t="s">
        <v>18</v>
      </c>
      <c r="M4" s="28" t="s">
        <v>19</v>
      </c>
      <c r="N4" s="28" t="s">
        <v>17</v>
      </c>
      <c r="O4" s="29" t="s">
        <v>18</v>
      </c>
      <c r="P4" s="28" t="s">
        <v>19</v>
      </c>
      <c r="Q4" s="28" t="s">
        <v>17</v>
      </c>
      <c r="R4" s="29" t="s">
        <v>18</v>
      </c>
      <c r="S4" s="28" t="s">
        <v>19</v>
      </c>
    </row>
    <row r="5" spans="2:20" ht="20.45" customHeight="1" thickBot="1">
      <c r="B5" s="60">
        <v>1</v>
      </c>
      <c r="C5" s="31" t="str">
        <f>Rezultati!A66</f>
        <v>Pandora</v>
      </c>
      <c r="D5" s="31" t="str">
        <f>Rezultati!B66</f>
        <v>Pēteris Cimdiņš</v>
      </c>
      <c r="E5" s="32">
        <v>22</v>
      </c>
      <c r="F5" s="32">
        <v>4145</v>
      </c>
      <c r="G5" s="33">
        <f>F5/E5</f>
        <v>188.40909090909091</v>
      </c>
      <c r="H5" s="32">
        <v>28</v>
      </c>
      <c r="I5" s="32">
        <v>5551</v>
      </c>
      <c r="J5" s="33">
        <f>I5/H5</f>
        <v>198.25</v>
      </c>
      <c r="K5" s="32">
        <v>27</v>
      </c>
      <c r="L5" s="32">
        <v>5344</v>
      </c>
      <c r="M5" s="33">
        <f>L5/K5</f>
        <v>197.92592592592592</v>
      </c>
      <c r="N5" s="32">
        <f>Rezultati!BR66</f>
        <v>27</v>
      </c>
      <c r="O5" s="32">
        <f>Rezultati!BQ66</f>
        <v>5939</v>
      </c>
      <c r="P5" s="33">
        <f>Rezultati!BT66</f>
        <v>219.96296296296296</v>
      </c>
      <c r="Q5" s="34">
        <f t="shared" ref="Q5:Q32" si="0">E5+H5+K5+N5</f>
        <v>104</v>
      </c>
      <c r="R5" s="34">
        <f t="shared" ref="R5:R32" si="1">F5+I5+L5+O5</f>
        <v>20979</v>
      </c>
      <c r="S5" s="33">
        <f>R5/Q5</f>
        <v>201.72115384615384</v>
      </c>
      <c r="T5" s="35"/>
    </row>
    <row r="6" spans="2:20" ht="20.45" customHeight="1" thickBot="1">
      <c r="B6" s="60">
        <v>2</v>
      </c>
      <c r="C6" s="31" t="str">
        <f>Rezultati!A74</f>
        <v>CAPAROL</v>
      </c>
      <c r="D6" s="31" t="str">
        <f>Rezultati!B74</f>
        <v>Jānis Cekuls</v>
      </c>
      <c r="E6" s="32">
        <v>0</v>
      </c>
      <c r="F6" s="32">
        <v>0</v>
      </c>
      <c r="G6" s="33" t="e">
        <f>F6/E6</f>
        <v>#DIV/0!</v>
      </c>
      <c r="H6" s="32">
        <v>28</v>
      </c>
      <c r="I6" s="32">
        <v>5176</v>
      </c>
      <c r="J6" s="33">
        <f>I6/H6</f>
        <v>184.85714285714286</v>
      </c>
      <c r="K6" s="32">
        <v>24</v>
      </c>
      <c r="L6" s="32">
        <v>4437</v>
      </c>
      <c r="M6" s="33">
        <f>L6/K6</f>
        <v>184.875</v>
      </c>
      <c r="N6" s="32">
        <f>Rezultati!BR74</f>
        <v>8</v>
      </c>
      <c r="O6" s="32">
        <f>Rezultati!BQ74</f>
        <v>1530</v>
      </c>
      <c r="P6" s="33">
        <f>Rezultati!BT74</f>
        <v>191.25</v>
      </c>
      <c r="Q6" s="34">
        <f t="shared" si="0"/>
        <v>60</v>
      </c>
      <c r="R6" s="34">
        <f t="shared" si="1"/>
        <v>11143</v>
      </c>
      <c r="S6" s="33">
        <f>R6/Q6</f>
        <v>185.71666666666667</v>
      </c>
      <c r="T6" s="35"/>
    </row>
    <row r="7" spans="2:20" ht="20.45" customHeight="1" thickBot="1">
      <c r="B7" s="60">
        <v>3</v>
      </c>
      <c r="C7" s="31" t="str">
        <f>Rezultati!A92</f>
        <v>Universal Services</v>
      </c>
      <c r="D7" s="31" t="str">
        <f>Rezultati!B92</f>
        <v>Rihards Meijers</v>
      </c>
      <c r="E7" s="32">
        <v>28</v>
      </c>
      <c r="F7" s="32">
        <v>4925</v>
      </c>
      <c r="G7" s="33">
        <f>F7/E7</f>
        <v>175.89285714285714</v>
      </c>
      <c r="H7" s="32">
        <v>28</v>
      </c>
      <c r="I7" s="32">
        <v>5057</v>
      </c>
      <c r="J7" s="33">
        <f>I7/H7</f>
        <v>180.60714285714286</v>
      </c>
      <c r="K7" s="32">
        <v>28</v>
      </c>
      <c r="L7" s="32">
        <v>5107</v>
      </c>
      <c r="M7" s="33">
        <f>L7/K7</f>
        <v>182.39285714285714</v>
      </c>
      <c r="N7" s="32">
        <f>Rezultati!BR92</f>
        <v>28</v>
      </c>
      <c r="O7" s="32">
        <f>Rezultati!BQ92</f>
        <v>5675</v>
      </c>
      <c r="P7" s="33">
        <f>Rezultati!BT92</f>
        <v>202.67857142857142</v>
      </c>
      <c r="Q7" s="34">
        <f t="shared" si="0"/>
        <v>112</v>
      </c>
      <c r="R7" s="34">
        <f t="shared" si="1"/>
        <v>20764</v>
      </c>
      <c r="S7" s="33">
        <f>R7/Q7</f>
        <v>185.39285714285714</v>
      </c>
      <c r="T7" s="35"/>
    </row>
    <row r="8" spans="2:20" ht="20.45" customHeight="1" thickBot="1">
      <c r="B8" s="63">
        <v>4</v>
      </c>
      <c r="C8" s="37" t="str">
        <f>Rezultati!A119</f>
        <v>NB-1</v>
      </c>
      <c r="D8" s="37" t="str">
        <f>Rezultati!B119</f>
        <v>Māris Dukurs</v>
      </c>
      <c r="E8" s="38">
        <v>0</v>
      </c>
      <c r="F8" s="38">
        <v>0</v>
      </c>
      <c r="G8" s="39" t="e">
        <f>F8/E8</f>
        <v>#DIV/0!</v>
      </c>
      <c r="H8" s="38">
        <v>4</v>
      </c>
      <c r="I8" s="38">
        <v>662</v>
      </c>
      <c r="J8" s="39">
        <f>I8/H8</f>
        <v>165.5</v>
      </c>
      <c r="K8" s="38">
        <v>28</v>
      </c>
      <c r="L8" s="38">
        <v>5118</v>
      </c>
      <c r="M8" s="39">
        <f>L8/K8</f>
        <v>182.78571428571428</v>
      </c>
      <c r="N8" s="38">
        <f>Rezultati!BR119</f>
        <v>26</v>
      </c>
      <c r="O8" s="38">
        <f>Rezultati!BQ119</f>
        <v>4914</v>
      </c>
      <c r="P8" s="39">
        <f>Rezultati!BT119</f>
        <v>189</v>
      </c>
      <c r="Q8" s="40">
        <f t="shared" si="0"/>
        <v>58</v>
      </c>
      <c r="R8" s="40">
        <f t="shared" si="1"/>
        <v>10694</v>
      </c>
      <c r="S8" s="39">
        <f>R8/Q8</f>
        <v>184.37931034482759</v>
      </c>
      <c r="T8" s="35"/>
    </row>
    <row r="9" spans="2:20" ht="20.45" customHeight="1" thickBot="1">
      <c r="B9" s="63">
        <v>5</v>
      </c>
      <c r="C9" s="37" t="str">
        <f>Rezultati!A73</f>
        <v>CAPAROL</v>
      </c>
      <c r="D9" s="37" t="str">
        <f>Rezultati!B73</f>
        <v>Haralds Zeidmanis</v>
      </c>
      <c r="E9" s="38">
        <v>28</v>
      </c>
      <c r="F9" s="38">
        <v>5175</v>
      </c>
      <c r="G9" s="39">
        <f>F9/E9-8</f>
        <v>176.82142857142858</v>
      </c>
      <c r="H9" s="38">
        <v>28</v>
      </c>
      <c r="I9" s="38">
        <v>5259</v>
      </c>
      <c r="J9" s="39">
        <f>I9/H9-8</f>
        <v>179.82142857142858</v>
      </c>
      <c r="K9" s="38">
        <v>28</v>
      </c>
      <c r="L9" s="38">
        <v>5364</v>
      </c>
      <c r="M9" s="39">
        <f>L9/K9-8</f>
        <v>183.57142857142858</v>
      </c>
      <c r="N9" s="38">
        <f>Rezultati!BR73</f>
        <v>28</v>
      </c>
      <c r="O9" s="38">
        <f>Rezultati!BQ73</f>
        <v>5428</v>
      </c>
      <c r="P9" s="39">
        <f>Rezultati!BT73</f>
        <v>185.85714285714286</v>
      </c>
      <c r="Q9" s="40">
        <f t="shared" si="0"/>
        <v>112</v>
      </c>
      <c r="R9" s="40">
        <f t="shared" si="1"/>
        <v>21226</v>
      </c>
      <c r="S9" s="39">
        <f>R9/Q9-8</f>
        <v>181.51785714285714</v>
      </c>
      <c r="T9" s="35"/>
    </row>
    <row r="10" spans="2:20" ht="20.45" customHeight="1" thickBot="1">
      <c r="B10" s="63">
        <v>6</v>
      </c>
      <c r="C10" s="37" t="str">
        <f>Rezultati!A65</f>
        <v>Pandora</v>
      </c>
      <c r="D10" s="37" t="str">
        <f>Rezultati!B65</f>
        <v>Aleksandrs Tjulins</v>
      </c>
      <c r="E10" s="38">
        <v>23</v>
      </c>
      <c r="F10" s="38">
        <v>4209</v>
      </c>
      <c r="G10" s="39">
        <f t="shared" ref="G10:G19" si="2">F10/E10</f>
        <v>183</v>
      </c>
      <c r="H10" s="38">
        <v>26</v>
      </c>
      <c r="I10" s="38">
        <v>4611</v>
      </c>
      <c r="J10" s="39">
        <f t="shared" ref="J10:J35" si="3">I10/H10</f>
        <v>177.34615384615384</v>
      </c>
      <c r="K10" s="38">
        <v>22</v>
      </c>
      <c r="L10" s="38">
        <v>3887</v>
      </c>
      <c r="M10" s="39">
        <f t="shared" ref="M10:M19" si="4">L10/K10</f>
        <v>176.68181818181819</v>
      </c>
      <c r="N10" s="38">
        <f>Rezultati!BR65</f>
        <v>20</v>
      </c>
      <c r="O10" s="38">
        <f>Rezultati!BQ65</f>
        <v>3643</v>
      </c>
      <c r="P10" s="39">
        <f>Rezultati!BT65</f>
        <v>182.15</v>
      </c>
      <c r="Q10" s="40">
        <f t="shared" si="0"/>
        <v>91</v>
      </c>
      <c r="R10" s="40">
        <f t="shared" si="1"/>
        <v>16350</v>
      </c>
      <c r="S10" s="39">
        <f t="shared" ref="S10:S19" si="5">R10/Q10</f>
        <v>179.67032967032966</v>
      </c>
      <c r="T10" s="35"/>
    </row>
    <row r="11" spans="2:20" ht="20.45" customHeight="1" thickBot="1">
      <c r="B11" s="63">
        <v>7</v>
      </c>
      <c r="C11" s="37" t="str">
        <f>Rezultati!A79</f>
        <v>Returned</v>
      </c>
      <c r="D11" s="37" t="str">
        <f>Rezultati!B79</f>
        <v>Aleksandrs Komars</v>
      </c>
      <c r="E11" s="38">
        <v>28</v>
      </c>
      <c r="F11" s="38">
        <v>4981</v>
      </c>
      <c r="G11" s="39">
        <f t="shared" si="2"/>
        <v>177.89285714285714</v>
      </c>
      <c r="H11" s="38">
        <v>28</v>
      </c>
      <c r="I11" s="38">
        <v>4899</v>
      </c>
      <c r="J11" s="39">
        <f t="shared" si="3"/>
        <v>174.96428571428572</v>
      </c>
      <c r="K11" s="38">
        <v>28</v>
      </c>
      <c r="L11" s="38">
        <v>4840</v>
      </c>
      <c r="M11" s="39">
        <f t="shared" si="4"/>
        <v>172.85714285714286</v>
      </c>
      <c r="N11" s="38">
        <f>Rezultati!BR79</f>
        <v>28</v>
      </c>
      <c r="O11" s="38">
        <f>Rezultati!BQ79</f>
        <v>5359</v>
      </c>
      <c r="P11" s="39">
        <f>Rezultati!BT79</f>
        <v>191.39285714285714</v>
      </c>
      <c r="Q11" s="40">
        <f t="shared" si="0"/>
        <v>112</v>
      </c>
      <c r="R11" s="40">
        <f t="shared" si="1"/>
        <v>20079</v>
      </c>
      <c r="S11" s="39">
        <f t="shared" si="5"/>
        <v>179.27678571428572</v>
      </c>
      <c r="T11" s="35"/>
    </row>
    <row r="12" spans="2:20" ht="20.45" customHeight="1" thickBot="1">
      <c r="B12" s="63">
        <v>8</v>
      </c>
      <c r="C12" s="41" t="str">
        <f>Rezultati!A88</f>
        <v>Korness</v>
      </c>
      <c r="D12" s="41" t="str">
        <f>Rezultati!B88</f>
        <v>Sigutis Briedis</v>
      </c>
      <c r="E12" s="42">
        <v>24</v>
      </c>
      <c r="F12" s="42">
        <v>4008</v>
      </c>
      <c r="G12" s="43">
        <f t="shared" si="2"/>
        <v>167</v>
      </c>
      <c r="H12" s="42">
        <v>24</v>
      </c>
      <c r="I12" s="42">
        <v>4248</v>
      </c>
      <c r="J12" s="43">
        <f t="shared" si="3"/>
        <v>177</v>
      </c>
      <c r="K12" s="42">
        <v>24</v>
      </c>
      <c r="L12" s="42">
        <v>4347</v>
      </c>
      <c r="M12" s="39">
        <f t="shared" si="4"/>
        <v>181.125</v>
      </c>
      <c r="N12" s="38">
        <f>Rezultati!BR88</f>
        <v>28</v>
      </c>
      <c r="O12" s="38">
        <f>Rezultati!BQ88</f>
        <v>4976</v>
      </c>
      <c r="P12" s="39">
        <f>Rezultati!BT88</f>
        <v>177.71428571428572</v>
      </c>
      <c r="Q12" s="40">
        <f t="shared" si="0"/>
        <v>100</v>
      </c>
      <c r="R12" s="40">
        <f t="shared" si="1"/>
        <v>17579</v>
      </c>
      <c r="S12" s="39">
        <f t="shared" si="5"/>
        <v>175.79</v>
      </c>
      <c r="T12" s="35"/>
    </row>
    <row r="13" spans="2:20" ht="20.45" customHeight="1" thickBot="1">
      <c r="B13" s="63">
        <v>9</v>
      </c>
      <c r="C13" s="37" t="str">
        <f>Rezultati!A80</f>
        <v>Returned</v>
      </c>
      <c r="D13" s="37" t="str">
        <f>Rezultati!B80</f>
        <v>Aleksandrs Aleksejevs</v>
      </c>
      <c r="E13" s="38">
        <v>28</v>
      </c>
      <c r="F13" s="38">
        <v>5009</v>
      </c>
      <c r="G13" s="39">
        <f t="shared" si="2"/>
        <v>178.89285714285714</v>
      </c>
      <c r="H13" s="38">
        <v>28</v>
      </c>
      <c r="I13" s="38">
        <v>4786</v>
      </c>
      <c r="J13" s="39">
        <f t="shared" si="3"/>
        <v>170.92857142857142</v>
      </c>
      <c r="K13" s="38">
        <v>28</v>
      </c>
      <c r="L13" s="38">
        <v>4727</v>
      </c>
      <c r="M13" s="39">
        <f t="shared" si="4"/>
        <v>168.82142857142858</v>
      </c>
      <c r="N13" s="38">
        <f>Rezultati!BR80</f>
        <v>28</v>
      </c>
      <c r="O13" s="38">
        <f>Rezultati!BQ80</f>
        <v>5021</v>
      </c>
      <c r="P13" s="39">
        <f>Rezultati!BT80</f>
        <v>179.32142857142858</v>
      </c>
      <c r="Q13" s="40">
        <f t="shared" si="0"/>
        <v>112</v>
      </c>
      <c r="R13" s="40">
        <f t="shared" si="1"/>
        <v>19543</v>
      </c>
      <c r="S13" s="39">
        <f t="shared" si="5"/>
        <v>174.49107142857142</v>
      </c>
      <c r="T13" s="35"/>
    </row>
    <row r="14" spans="2:20" ht="20.45" customHeight="1" thickBot="1">
      <c r="B14" s="63">
        <v>10</v>
      </c>
      <c r="C14" s="37" t="str">
        <f>Rezultati!A118</f>
        <v>NB-1</v>
      </c>
      <c r="D14" s="37" t="str">
        <f>Rezultati!B118</f>
        <v>Ģirts Gabrāns</v>
      </c>
      <c r="E14" s="38">
        <v>24</v>
      </c>
      <c r="F14" s="38">
        <v>4229</v>
      </c>
      <c r="G14" s="39">
        <f t="shared" si="2"/>
        <v>176.20833333333334</v>
      </c>
      <c r="H14" s="38">
        <v>24</v>
      </c>
      <c r="I14" s="38">
        <v>4393</v>
      </c>
      <c r="J14" s="39">
        <f t="shared" si="3"/>
        <v>183.04166666666666</v>
      </c>
      <c r="K14" s="38">
        <v>24</v>
      </c>
      <c r="L14" s="38">
        <v>3841</v>
      </c>
      <c r="M14" s="39">
        <f t="shared" si="4"/>
        <v>160.04166666666666</v>
      </c>
      <c r="N14" s="38">
        <f>Rezultati!BR118</f>
        <v>26</v>
      </c>
      <c r="O14" s="38">
        <f>Rezultati!BQ118</f>
        <v>4608</v>
      </c>
      <c r="P14" s="39">
        <f>Rezultati!BT118</f>
        <v>177.23076923076923</v>
      </c>
      <c r="Q14" s="40">
        <f t="shared" si="0"/>
        <v>98</v>
      </c>
      <c r="R14" s="40">
        <f t="shared" si="1"/>
        <v>17071</v>
      </c>
      <c r="S14" s="39">
        <f t="shared" si="5"/>
        <v>174.19387755102042</v>
      </c>
      <c r="T14" s="35"/>
    </row>
    <row r="15" spans="2:20" ht="20.45" customHeight="1" thickBot="1">
      <c r="B15" s="64">
        <v>11</v>
      </c>
      <c r="C15" s="376" t="str">
        <f>Rezultati!A110</f>
        <v>NB – 2</v>
      </c>
      <c r="D15" s="376" t="str">
        <f>Rezultati!B110</f>
        <v>Guntārs Beisons</v>
      </c>
      <c r="E15" s="377">
        <v>20</v>
      </c>
      <c r="F15" s="377">
        <v>3410</v>
      </c>
      <c r="G15" s="378">
        <f t="shared" si="2"/>
        <v>170.5</v>
      </c>
      <c r="H15" s="377">
        <v>28</v>
      </c>
      <c r="I15" s="377">
        <v>4873</v>
      </c>
      <c r="J15" s="378">
        <f t="shared" si="3"/>
        <v>174.03571428571428</v>
      </c>
      <c r="K15" s="377">
        <v>24</v>
      </c>
      <c r="L15" s="377">
        <v>4038</v>
      </c>
      <c r="M15" s="378">
        <f t="shared" si="4"/>
        <v>168.25</v>
      </c>
      <c r="N15" s="377">
        <f>Rezultati!BR110</f>
        <v>28</v>
      </c>
      <c r="O15" s="377">
        <f>Rezultati!BQ110</f>
        <v>4830</v>
      </c>
      <c r="P15" s="378">
        <f>Rezultati!BT110</f>
        <v>172.5</v>
      </c>
      <c r="Q15" s="379">
        <f t="shared" si="0"/>
        <v>100</v>
      </c>
      <c r="R15" s="379">
        <f t="shared" si="1"/>
        <v>17151</v>
      </c>
      <c r="S15" s="378">
        <f t="shared" si="5"/>
        <v>171.51</v>
      </c>
      <c r="T15" s="35"/>
    </row>
    <row r="16" spans="2:20" ht="20.45" customHeight="1" thickBot="1">
      <c r="B16" s="64">
        <v>12</v>
      </c>
      <c r="C16" s="376" t="str">
        <f>Rezultati!A78</f>
        <v>Returned</v>
      </c>
      <c r="D16" s="376" t="str">
        <f>Rezultati!B78</f>
        <v>Maksims Aleksejevs</v>
      </c>
      <c r="E16" s="377">
        <v>28</v>
      </c>
      <c r="F16" s="377">
        <v>4622</v>
      </c>
      <c r="G16" s="378">
        <f t="shared" si="2"/>
        <v>165.07142857142858</v>
      </c>
      <c r="H16" s="377">
        <v>28</v>
      </c>
      <c r="I16" s="377">
        <v>4910</v>
      </c>
      <c r="J16" s="378">
        <f t="shared" si="3"/>
        <v>175.35714285714286</v>
      </c>
      <c r="K16" s="377">
        <v>28</v>
      </c>
      <c r="L16" s="377">
        <v>4725</v>
      </c>
      <c r="M16" s="378">
        <f t="shared" si="4"/>
        <v>168.75</v>
      </c>
      <c r="N16" s="377">
        <f>Rezultati!BR78</f>
        <v>28</v>
      </c>
      <c r="O16" s="377">
        <f>Rezultati!BQ78</f>
        <v>4912</v>
      </c>
      <c r="P16" s="378">
        <f>Rezultati!BT78</f>
        <v>175.42857142857142</v>
      </c>
      <c r="Q16" s="379">
        <f t="shared" si="0"/>
        <v>112</v>
      </c>
      <c r="R16" s="379">
        <f t="shared" si="1"/>
        <v>19169</v>
      </c>
      <c r="S16" s="378">
        <f t="shared" si="5"/>
        <v>171.15178571428572</v>
      </c>
      <c r="T16" s="35"/>
    </row>
    <row r="17" spans="2:20" ht="20.45" customHeight="1" thickBot="1">
      <c r="B17" s="64">
        <v>13</v>
      </c>
      <c r="C17" s="376" t="str">
        <f>Rezultati!A116</f>
        <v>NB-1</v>
      </c>
      <c r="D17" s="376" t="str">
        <f>Rezultati!B116</f>
        <v>Dainis Mauriņš</v>
      </c>
      <c r="E17" s="377">
        <v>28</v>
      </c>
      <c r="F17" s="377">
        <v>4607</v>
      </c>
      <c r="G17" s="378">
        <f t="shared" si="2"/>
        <v>164.53571428571428</v>
      </c>
      <c r="H17" s="377">
        <v>20</v>
      </c>
      <c r="I17" s="377">
        <v>3649</v>
      </c>
      <c r="J17" s="378">
        <f t="shared" si="3"/>
        <v>182.45</v>
      </c>
      <c r="K17" s="377">
        <v>8</v>
      </c>
      <c r="L17" s="377">
        <v>1291</v>
      </c>
      <c r="M17" s="378">
        <f t="shared" si="4"/>
        <v>161.375</v>
      </c>
      <c r="N17" s="377">
        <f>Rezultati!BR116</f>
        <v>22</v>
      </c>
      <c r="O17" s="377">
        <f>Rezultati!BQ116</f>
        <v>3655</v>
      </c>
      <c r="P17" s="378">
        <f>Rezultati!BT116</f>
        <v>166.13636363636363</v>
      </c>
      <c r="Q17" s="379">
        <f t="shared" si="0"/>
        <v>78</v>
      </c>
      <c r="R17" s="379">
        <f t="shared" si="1"/>
        <v>13202</v>
      </c>
      <c r="S17" s="378">
        <f t="shared" si="5"/>
        <v>169.25641025641025</v>
      </c>
      <c r="T17" s="35"/>
    </row>
    <row r="18" spans="2:20" ht="20.45" customHeight="1" thickBot="1">
      <c r="B18" s="64">
        <v>14</v>
      </c>
      <c r="C18" s="376" t="str">
        <f>Rezultati!A94</f>
        <v>Universal Services</v>
      </c>
      <c r="D18" s="376" t="str">
        <f>Rezultati!B95</f>
        <v>Eduārds Kobiļuks</v>
      </c>
      <c r="E18" s="377">
        <v>28</v>
      </c>
      <c r="F18" s="377">
        <v>4839</v>
      </c>
      <c r="G18" s="378">
        <f t="shared" si="2"/>
        <v>172.82142857142858</v>
      </c>
      <c r="H18" s="377">
        <v>24</v>
      </c>
      <c r="I18" s="377">
        <v>4158</v>
      </c>
      <c r="J18" s="378">
        <f t="shared" si="3"/>
        <v>173.25</v>
      </c>
      <c r="K18" s="377">
        <v>24</v>
      </c>
      <c r="L18" s="377">
        <v>3731</v>
      </c>
      <c r="M18" s="378">
        <f t="shared" si="4"/>
        <v>155.45833333333334</v>
      </c>
      <c r="N18" s="377">
        <f>Rezultati!BR95</f>
        <v>20</v>
      </c>
      <c r="O18" s="377">
        <f>Rezultati!BQ95</f>
        <v>3479</v>
      </c>
      <c r="P18" s="378">
        <f>Rezultati!BT95</f>
        <v>173.95</v>
      </c>
      <c r="Q18" s="379">
        <f t="shared" si="0"/>
        <v>96</v>
      </c>
      <c r="R18" s="379">
        <f t="shared" si="1"/>
        <v>16207</v>
      </c>
      <c r="S18" s="378">
        <f t="shared" si="5"/>
        <v>168.82291666666666</v>
      </c>
      <c r="T18" s="35"/>
    </row>
    <row r="19" spans="2:20" ht="20.45" customHeight="1" thickBot="1">
      <c r="B19" s="64">
        <v>15</v>
      </c>
      <c r="C19" s="376" t="str">
        <f>Rezultati!A87</f>
        <v>Korness</v>
      </c>
      <c r="D19" s="376" t="str">
        <f>Rezultati!B87</f>
        <v>Valdis Skudra</v>
      </c>
      <c r="E19" s="377">
        <v>28</v>
      </c>
      <c r="F19" s="377">
        <v>4906</v>
      </c>
      <c r="G19" s="378">
        <f t="shared" si="2"/>
        <v>175.21428571428572</v>
      </c>
      <c r="H19" s="377">
        <v>28</v>
      </c>
      <c r="I19" s="377">
        <v>4573</v>
      </c>
      <c r="J19" s="378">
        <f t="shared" si="3"/>
        <v>163.32142857142858</v>
      </c>
      <c r="K19" s="377">
        <v>28</v>
      </c>
      <c r="L19" s="377">
        <v>4556</v>
      </c>
      <c r="M19" s="378">
        <f t="shared" si="4"/>
        <v>162.71428571428572</v>
      </c>
      <c r="N19" s="377">
        <f>Rezultati!BR87</f>
        <v>28</v>
      </c>
      <c r="O19" s="377">
        <f>Rezultati!BQ87</f>
        <v>4753</v>
      </c>
      <c r="P19" s="378">
        <f>Rezultati!BT87</f>
        <v>169.75</v>
      </c>
      <c r="Q19" s="379">
        <f t="shared" si="0"/>
        <v>112</v>
      </c>
      <c r="R19" s="379">
        <f t="shared" si="1"/>
        <v>18788</v>
      </c>
      <c r="S19" s="378">
        <f t="shared" si="5"/>
        <v>167.75</v>
      </c>
      <c r="T19" s="35"/>
    </row>
    <row r="20" spans="2:20" ht="20.45" customHeight="1" thickBot="1">
      <c r="B20" s="64">
        <v>16</v>
      </c>
      <c r="C20" s="376" t="str">
        <f>Rezultati!A101</f>
        <v>ŠAR-A</v>
      </c>
      <c r="D20" s="376" t="str">
        <f>Rezultati!B101</f>
        <v>Jurijs Bokums jun</v>
      </c>
      <c r="E20" s="377">
        <v>28</v>
      </c>
      <c r="F20" s="377">
        <v>4802</v>
      </c>
      <c r="G20" s="378">
        <f>F20/E20-8</f>
        <v>163.5</v>
      </c>
      <c r="H20" s="377">
        <v>28</v>
      </c>
      <c r="I20" s="377">
        <v>4963</v>
      </c>
      <c r="J20" s="378">
        <f t="shared" si="3"/>
        <v>177.25</v>
      </c>
      <c r="K20" s="377">
        <v>28</v>
      </c>
      <c r="L20" s="377">
        <v>4736</v>
      </c>
      <c r="M20" s="378">
        <f>L20/K20-8</f>
        <v>161.14285714285714</v>
      </c>
      <c r="N20" s="377">
        <f>Rezultati!BR101</f>
        <v>28</v>
      </c>
      <c r="O20" s="377">
        <f>Rezultati!BQ101</f>
        <v>5141</v>
      </c>
      <c r="P20" s="378">
        <f>Rezultati!BT101</f>
        <v>175.60714285714286</v>
      </c>
      <c r="Q20" s="379">
        <f t="shared" si="0"/>
        <v>112</v>
      </c>
      <c r="R20" s="379">
        <f t="shared" si="1"/>
        <v>19642</v>
      </c>
      <c r="S20" s="378">
        <f>R20/Q20-8</f>
        <v>167.375</v>
      </c>
      <c r="T20" s="35"/>
    </row>
    <row r="21" spans="2:20" ht="20.45" customHeight="1" thickBot="1">
      <c r="B21" s="64">
        <v>17</v>
      </c>
      <c r="C21" s="376" t="str">
        <f>Rezultati!A117</f>
        <v>NB-1</v>
      </c>
      <c r="D21" s="376" t="str">
        <f>Rezultati!B117</f>
        <v>Aleksandrs Liniņš</v>
      </c>
      <c r="E21" s="377">
        <v>22</v>
      </c>
      <c r="F21" s="377">
        <v>3698</v>
      </c>
      <c r="G21" s="378">
        <f t="shared" ref="G21:G35" si="6">F21/E21</f>
        <v>168.09090909090909</v>
      </c>
      <c r="H21" s="377">
        <v>20</v>
      </c>
      <c r="I21" s="377">
        <v>3041</v>
      </c>
      <c r="J21" s="378">
        <f t="shared" si="3"/>
        <v>152.05000000000001</v>
      </c>
      <c r="K21" s="377">
        <v>12</v>
      </c>
      <c r="L21" s="377">
        <v>2050</v>
      </c>
      <c r="M21" s="378">
        <f t="shared" ref="M21:M35" si="7">L21/K21</f>
        <v>170.83333333333334</v>
      </c>
      <c r="N21" s="377">
        <f>Rezultati!BR117</f>
        <v>6</v>
      </c>
      <c r="O21" s="377">
        <f>Rezultati!BQ117</f>
        <v>1122</v>
      </c>
      <c r="P21" s="378">
        <f>Rezultati!BT117</f>
        <v>187</v>
      </c>
      <c r="Q21" s="379">
        <f t="shared" si="0"/>
        <v>60</v>
      </c>
      <c r="R21" s="379">
        <f t="shared" si="1"/>
        <v>9911</v>
      </c>
      <c r="S21" s="378">
        <f t="shared" ref="S21:S35" si="8">R21/Q21</f>
        <v>165.18333333333334</v>
      </c>
      <c r="T21" s="35"/>
    </row>
    <row r="22" spans="2:20" ht="20.45" customHeight="1" thickBot="1">
      <c r="B22" s="64">
        <v>18</v>
      </c>
      <c r="C22" s="376" t="str">
        <f>Rezultati!A86</f>
        <v>Korness</v>
      </c>
      <c r="D22" s="376" t="str">
        <f>Rezultati!B86</f>
        <v>Gints Adakovskis</v>
      </c>
      <c r="E22" s="377">
        <v>24</v>
      </c>
      <c r="F22" s="377">
        <v>4089</v>
      </c>
      <c r="G22" s="378">
        <f t="shared" si="6"/>
        <v>170.375</v>
      </c>
      <c r="H22" s="377">
        <v>28</v>
      </c>
      <c r="I22" s="377">
        <v>4686</v>
      </c>
      <c r="J22" s="378">
        <f t="shared" si="3"/>
        <v>167.35714285714286</v>
      </c>
      <c r="K22" s="377">
        <v>28</v>
      </c>
      <c r="L22" s="377">
        <v>4197</v>
      </c>
      <c r="M22" s="378">
        <f t="shared" si="7"/>
        <v>149.89285714285714</v>
      </c>
      <c r="N22" s="377">
        <f>Rezultati!BR86</f>
        <v>28</v>
      </c>
      <c r="O22" s="377">
        <f>Rezultati!BQ86</f>
        <v>4523</v>
      </c>
      <c r="P22" s="378">
        <f>Rezultati!BT86</f>
        <v>161.53571428571428</v>
      </c>
      <c r="Q22" s="379">
        <f t="shared" si="0"/>
        <v>108</v>
      </c>
      <c r="R22" s="379">
        <f t="shared" si="1"/>
        <v>17495</v>
      </c>
      <c r="S22" s="378">
        <f t="shared" si="8"/>
        <v>161.99074074074073</v>
      </c>
      <c r="T22" s="35"/>
    </row>
    <row r="23" spans="2:20" ht="20.45" customHeight="1" thickBot="1">
      <c r="B23" s="64">
        <v>19</v>
      </c>
      <c r="C23" s="376" t="str">
        <f>Rezultati!A93</f>
        <v>Universal Services</v>
      </c>
      <c r="D23" s="376" t="str">
        <f>Rezultati!B93</f>
        <v>Toms Remers</v>
      </c>
      <c r="E23" s="377">
        <v>20</v>
      </c>
      <c r="F23" s="377">
        <v>3322</v>
      </c>
      <c r="G23" s="378">
        <f t="shared" si="6"/>
        <v>166.1</v>
      </c>
      <c r="H23" s="377">
        <v>28</v>
      </c>
      <c r="I23" s="377">
        <v>4263</v>
      </c>
      <c r="J23" s="378">
        <f t="shared" si="3"/>
        <v>152.25</v>
      </c>
      <c r="K23" s="377">
        <v>28</v>
      </c>
      <c r="L23" s="377">
        <v>4453</v>
      </c>
      <c r="M23" s="378">
        <f t="shared" si="7"/>
        <v>159.03571428571428</v>
      </c>
      <c r="N23" s="377">
        <f>Rezultati!BR93</f>
        <v>24</v>
      </c>
      <c r="O23" s="377">
        <f>Rezultati!BQ93</f>
        <v>4080</v>
      </c>
      <c r="P23" s="378">
        <f>Rezultati!BT93</f>
        <v>170</v>
      </c>
      <c r="Q23" s="379">
        <f t="shared" si="0"/>
        <v>100</v>
      </c>
      <c r="R23" s="379">
        <f t="shared" si="1"/>
        <v>16118</v>
      </c>
      <c r="S23" s="378">
        <f t="shared" si="8"/>
        <v>161.18</v>
      </c>
      <c r="T23" s="35"/>
    </row>
    <row r="24" spans="2:20" ht="20.45" customHeight="1" thickBot="1">
      <c r="B24" s="64">
        <v>20</v>
      </c>
      <c r="C24" s="376" t="str">
        <f>Rezultati!A72</f>
        <v>CAPAROL</v>
      </c>
      <c r="D24" s="376" t="str">
        <f>Rezultati!B72</f>
        <v>Andris Karkliņš</v>
      </c>
      <c r="E24" s="377">
        <v>28</v>
      </c>
      <c r="F24" s="377">
        <v>4255</v>
      </c>
      <c r="G24" s="378">
        <f t="shared" si="6"/>
        <v>151.96428571428572</v>
      </c>
      <c r="H24" s="377">
        <v>28</v>
      </c>
      <c r="I24" s="377">
        <v>4508</v>
      </c>
      <c r="J24" s="378">
        <f t="shared" si="3"/>
        <v>161</v>
      </c>
      <c r="K24" s="377">
        <v>24</v>
      </c>
      <c r="L24" s="377">
        <v>3443</v>
      </c>
      <c r="M24" s="378">
        <f t="shared" si="7"/>
        <v>143.45833333333334</v>
      </c>
      <c r="N24" s="377">
        <f>Rezultati!BR72</f>
        <v>27</v>
      </c>
      <c r="O24" s="377">
        <f>Rezultati!BQ72</f>
        <v>4538</v>
      </c>
      <c r="P24" s="378">
        <f>Rezultati!BT72</f>
        <v>168.07407407407408</v>
      </c>
      <c r="Q24" s="379">
        <f t="shared" si="0"/>
        <v>107</v>
      </c>
      <c r="R24" s="379">
        <f t="shared" si="1"/>
        <v>16744</v>
      </c>
      <c r="S24" s="378">
        <f t="shared" si="8"/>
        <v>156.48598130841123</v>
      </c>
      <c r="T24" s="35"/>
    </row>
    <row r="25" spans="2:20" ht="20.45" customHeight="1" thickBot="1">
      <c r="B25" s="64">
        <v>21</v>
      </c>
      <c r="C25" s="376" t="str">
        <f>Rezultati!A111</f>
        <v>NB – 2</v>
      </c>
      <c r="D25" s="376" t="str">
        <f>Rezultati!B111</f>
        <v>Pavels Isats</v>
      </c>
      <c r="E25" s="377">
        <v>12</v>
      </c>
      <c r="F25" s="377">
        <v>1907</v>
      </c>
      <c r="G25" s="378">
        <f t="shared" si="6"/>
        <v>158.91666666666666</v>
      </c>
      <c r="H25" s="377">
        <v>20</v>
      </c>
      <c r="I25" s="377">
        <v>2949</v>
      </c>
      <c r="J25" s="378">
        <f t="shared" si="3"/>
        <v>147.44999999999999</v>
      </c>
      <c r="K25" s="377">
        <v>12</v>
      </c>
      <c r="L25" s="377">
        <v>1912</v>
      </c>
      <c r="M25" s="378">
        <f t="shared" si="7"/>
        <v>159.33333333333334</v>
      </c>
      <c r="N25" s="377">
        <f>Rezultati!BR111</f>
        <v>12</v>
      </c>
      <c r="O25" s="377">
        <f>Rezultati!BQ111</f>
        <v>1968</v>
      </c>
      <c r="P25" s="378">
        <f>Rezultati!BT111</f>
        <v>164</v>
      </c>
      <c r="Q25" s="379">
        <f t="shared" si="0"/>
        <v>56</v>
      </c>
      <c r="R25" s="379">
        <f t="shared" si="1"/>
        <v>8736</v>
      </c>
      <c r="S25" s="378">
        <f t="shared" si="8"/>
        <v>156</v>
      </c>
      <c r="T25" s="35"/>
    </row>
    <row r="26" spans="2:20" ht="20.45" customHeight="1" thickBot="1">
      <c r="B26" s="64"/>
      <c r="C26" s="376" t="str">
        <f>Rezultati!A100</f>
        <v>ŠAR-A</v>
      </c>
      <c r="D26" s="376" t="str">
        <f>Rezultati!B100</f>
        <v>Jānis Surna</v>
      </c>
      <c r="E26" s="377">
        <v>16</v>
      </c>
      <c r="F26" s="377">
        <v>2881</v>
      </c>
      <c r="G26" s="378">
        <f t="shared" si="6"/>
        <v>180.0625</v>
      </c>
      <c r="H26" s="377">
        <v>8</v>
      </c>
      <c r="I26" s="377">
        <v>1449</v>
      </c>
      <c r="J26" s="378">
        <f t="shared" si="3"/>
        <v>181.125</v>
      </c>
      <c r="K26" s="377">
        <v>0</v>
      </c>
      <c r="L26" s="377">
        <v>0</v>
      </c>
      <c r="M26" s="378" t="e">
        <f t="shared" si="7"/>
        <v>#DIV/0!</v>
      </c>
      <c r="N26" s="377">
        <f>Rezultati!BR100</f>
        <v>0</v>
      </c>
      <c r="O26" s="377">
        <f>Rezultati!BQ100</f>
        <v>0</v>
      </c>
      <c r="P26" s="378" t="e">
        <f>Rezultati!BT100</f>
        <v>#DIV/0!</v>
      </c>
      <c r="Q26" s="379">
        <f t="shared" si="0"/>
        <v>24</v>
      </c>
      <c r="R26" s="379">
        <f t="shared" si="1"/>
        <v>4330</v>
      </c>
      <c r="S26" s="378">
        <f t="shared" si="8"/>
        <v>180.41666666666666</v>
      </c>
      <c r="T26" s="35"/>
    </row>
    <row r="27" spans="2:20" ht="20.45" customHeight="1" thickBot="1">
      <c r="B27" s="64"/>
      <c r="C27" s="376" t="str">
        <f>Rezultati!A115</f>
        <v>NB-1</v>
      </c>
      <c r="D27" s="376" t="str">
        <f>Rezultati!B115</f>
        <v>Ainars Gilberts</v>
      </c>
      <c r="E27" s="377">
        <v>10</v>
      </c>
      <c r="F27" s="377">
        <v>1450</v>
      </c>
      <c r="G27" s="378">
        <f t="shared" si="6"/>
        <v>145</v>
      </c>
      <c r="H27" s="377">
        <v>16</v>
      </c>
      <c r="I27" s="377">
        <v>2842</v>
      </c>
      <c r="J27" s="378">
        <f t="shared" si="3"/>
        <v>177.625</v>
      </c>
      <c r="K27" s="377">
        <v>12</v>
      </c>
      <c r="L27" s="377">
        <v>2033</v>
      </c>
      <c r="M27" s="378">
        <f t="shared" si="7"/>
        <v>169.41666666666666</v>
      </c>
      <c r="N27" s="377">
        <f>Rezultati!BR115</f>
        <v>4</v>
      </c>
      <c r="O27" s="377">
        <f>Rezultati!BQ115</f>
        <v>705</v>
      </c>
      <c r="P27" s="378">
        <f>Rezultati!BT115</f>
        <v>176.25</v>
      </c>
      <c r="Q27" s="379">
        <f t="shared" si="0"/>
        <v>42</v>
      </c>
      <c r="R27" s="379">
        <f t="shared" si="1"/>
        <v>7030</v>
      </c>
      <c r="S27" s="378">
        <f t="shared" si="8"/>
        <v>167.38095238095238</v>
      </c>
      <c r="T27" s="35"/>
    </row>
    <row r="28" spans="2:20" ht="20.45" customHeight="1" thickBot="1">
      <c r="B28" s="64"/>
      <c r="C28" s="376" t="str">
        <f>Rezultati!A99</f>
        <v>ŠAR-A</v>
      </c>
      <c r="D28" s="376" t="str">
        <f>Rezultati!B99</f>
        <v>Oļegs Kirevičevs</v>
      </c>
      <c r="E28" s="377">
        <v>8</v>
      </c>
      <c r="F28" s="377">
        <v>1265</v>
      </c>
      <c r="G28" s="378">
        <f t="shared" si="6"/>
        <v>158.125</v>
      </c>
      <c r="H28" s="377">
        <v>8</v>
      </c>
      <c r="I28" s="377">
        <v>1344</v>
      </c>
      <c r="J28" s="378">
        <f t="shared" si="3"/>
        <v>168</v>
      </c>
      <c r="K28" s="377">
        <v>28</v>
      </c>
      <c r="L28" s="377">
        <v>4590</v>
      </c>
      <c r="M28" s="378">
        <f t="shared" si="7"/>
        <v>163.92857142857142</v>
      </c>
      <c r="N28" s="377">
        <f>Rezultati!BR99</f>
        <v>0</v>
      </c>
      <c r="O28" s="377">
        <f>Rezultati!BQ99</f>
        <v>0</v>
      </c>
      <c r="P28" s="378" t="e">
        <f>Rezultati!BT99</f>
        <v>#DIV/0!</v>
      </c>
      <c r="Q28" s="379">
        <f t="shared" si="0"/>
        <v>44</v>
      </c>
      <c r="R28" s="379">
        <f t="shared" si="1"/>
        <v>7199</v>
      </c>
      <c r="S28" s="378">
        <f t="shared" si="8"/>
        <v>163.61363636363637</v>
      </c>
      <c r="T28" s="35"/>
    </row>
    <row r="29" spans="2:20" ht="20.45" customHeight="1" thickBot="1">
      <c r="B29" s="412"/>
      <c r="C29" s="376" t="str">
        <f>Rezultati!A97</f>
        <v>Universal Services</v>
      </c>
      <c r="D29" s="376" t="str">
        <f>Rezultati!B97</f>
        <v>Matīss Mūrnieks</v>
      </c>
      <c r="E29" s="377">
        <v>0</v>
      </c>
      <c r="F29" s="377">
        <v>0</v>
      </c>
      <c r="G29" s="378" t="e">
        <f t="shared" si="6"/>
        <v>#DIV/0!</v>
      </c>
      <c r="H29" s="377">
        <v>0</v>
      </c>
      <c r="I29" s="377">
        <v>0</v>
      </c>
      <c r="J29" s="378" t="e">
        <f t="shared" si="3"/>
        <v>#DIV/0!</v>
      </c>
      <c r="K29" s="377">
        <v>4</v>
      </c>
      <c r="L29" s="377">
        <v>641</v>
      </c>
      <c r="M29" s="378">
        <f t="shared" si="7"/>
        <v>160.25</v>
      </c>
      <c r="N29" s="377">
        <f>Rezultati!BR97</f>
        <v>8</v>
      </c>
      <c r="O29" s="377">
        <f>Rezultati!BQ97</f>
        <v>1258</v>
      </c>
      <c r="P29" s="378">
        <f>Rezultati!BT97</f>
        <v>157.25</v>
      </c>
      <c r="Q29" s="379">
        <f t="shared" si="0"/>
        <v>12</v>
      </c>
      <c r="R29" s="379">
        <f t="shared" si="1"/>
        <v>1899</v>
      </c>
      <c r="S29" s="378">
        <f t="shared" si="8"/>
        <v>158.25</v>
      </c>
      <c r="T29" s="35"/>
    </row>
    <row r="30" spans="2:20" ht="20.45" customHeight="1" thickBot="1">
      <c r="B30" s="412"/>
      <c r="C30" s="376" t="str">
        <f>Rezultati!A89</f>
        <v>Korness</v>
      </c>
      <c r="D30" s="376" t="str">
        <f>Rezultati!B89</f>
        <v>Jānis Adakovskis</v>
      </c>
      <c r="E30" s="377">
        <v>0</v>
      </c>
      <c r="F30" s="377">
        <v>0</v>
      </c>
      <c r="G30" s="378" t="e">
        <f t="shared" si="6"/>
        <v>#DIV/0!</v>
      </c>
      <c r="H30" s="377">
        <v>0</v>
      </c>
      <c r="I30" s="377">
        <v>0</v>
      </c>
      <c r="J30" s="378" t="e">
        <f t="shared" si="3"/>
        <v>#DIV/0!</v>
      </c>
      <c r="K30" s="377">
        <v>4</v>
      </c>
      <c r="L30" s="377">
        <v>625</v>
      </c>
      <c r="M30" s="378">
        <f t="shared" si="7"/>
        <v>156.25</v>
      </c>
      <c r="N30" s="377">
        <f>Rezultati!BR89</f>
        <v>0</v>
      </c>
      <c r="O30" s="377">
        <f>Rezultati!BQ89</f>
        <v>0</v>
      </c>
      <c r="P30" s="378" t="e">
        <f>Rezultati!BT89</f>
        <v>#DIV/0!</v>
      </c>
      <c r="Q30" s="379">
        <f t="shared" si="0"/>
        <v>4</v>
      </c>
      <c r="R30" s="379">
        <f t="shared" si="1"/>
        <v>625</v>
      </c>
      <c r="S30" s="378">
        <f t="shared" si="8"/>
        <v>156.25</v>
      </c>
      <c r="T30" s="35"/>
    </row>
    <row r="31" spans="2:20" ht="20.45" customHeight="1" thickBot="1">
      <c r="B31" s="411"/>
      <c r="C31" s="376" t="str">
        <f>Rezultati!A71</f>
        <v>CAPAROL</v>
      </c>
      <c r="D31" s="376" t="str">
        <f>Rezultati!B71</f>
        <v>Gints Adakovskis</v>
      </c>
      <c r="E31" s="377">
        <v>28</v>
      </c>
      <c r="F31" s="377">
        <v>4333</v>
      </c>
      <c r="G31" s="378">
        <f t="shared" si="6"/>
        <v>154.75</v>
      </c>
      <c r="H31" s="377">
        <v>0</v>
      </c>
      <c r="I31" s="377">
        <v>0</v>
      </c>
      <c r="J31" s="378" t="e">
        <f t="shared" si="3"/>
        <v>#DIV/0!</v>
      </c>
      <c r="K31" s="377">
        <v>0</v>
      </c>
      <c r="L31" s="377">
        <v>0</v>
      </c>
      <c r="M31" s="378" t="e">
        <f t="shared" si="7"/>
        <v>#DIV/0!</v>
      </c>
      <c r="N31" s="377">
        <f>Rezultati!BR71</f>
        <v>0</v>
      </c>
      <c r="O31" s="377">
        <f>Rezultati!BQ71</f>
        <v>0</v>
      </c>
      <c r="P31" s="378" t="e">
        <f>Rezultati!BT71</f>
        <v>#DIV/0!</v>
      </c>
      <c r="Q31" s="379">
        <f t="shared" si="0"/>
        <v>28</v>
      </c>
      <c r="R31" s="379">
        <f t="shared" si="1"/>
        <v>4333</v>
      </c>
      <c r="S31" s="378">
        <f t="shared" si="8"/>
        <v>154.75</v>
      </c>
      <c r="T31" s="35"/>
    </row>
    <row r="32" spans="2:20" ht="20.45" customHeight="1" thickBot="1">
      <c r="B32" s="403"/>
      <c r="C32" s="376" t="str">
        <f>Rezultati!A102</f>
        <v>ŠAR-A</v>
      </c>
      <c r="D32" s="376" t="str">
        <f>Rezultati!B102</f>
        <v>Maksims Jemeļjanovs</v>
      </c>
      <c r="E32" s="377">
        <v>4</v>
      </c>
      <c r="F32" s="377">
        <v>616</v>
      </c>
      <c r="G32" s="378">
        <f t="shared" si="6"/>
        <v>154</v>
      </c>
      <c r="H32" s="377">
        <v>4</v>
      </c>
      <c r="I32" s="377">
        <v>618</v>
      </c>
      <c r="J32" s="378">
        <f t="shared" si="3"/>
        <v>154.5</v>
      </c>
      <c r="K32" s="377">
        <v>0</v>
      </c>
      <c r="L32" s="377">
        <v>0</v>
      </c>
      <c r="M32" s="378" t="e">
        <f t="shared" si="7"/>
        <v>#DIV/0!</v>
      </c>
      <c r="N32" s="377">
        <f>Rezultati!BR102</f>
        <v>0</v>
      </c>
      <c r="O32" s="377">
        <f>Rezultati!BQ102</f>
        <v>0</v>
      </c>
      <c r="P32" s="378" t="e">
        <f>Rezultati!BT102</f>
        <v>#DIV/0!</v>
      </c>
      <c r="Q32" s="379">
        <f t="shared" si="0"/>
        <v>8</v>
      </c>
      <c r="R32" s="379">
        <f t="shared" si="1"/>
        <v>1234</v>
      </c>
      <c r="S32" s="378">
        <f t="shared" si="8"/>
        <v>154.25</v>
      </c>
      <c r="T32" s="35"/>
    </row>
    <row r="33" spans="2:20" ht="18.75" thickBot="1">
      <c r="B33" s="64"/>
      <c r="C33" s="56" t="str">
        <f>Rezultati!A98</f>
        <v>Universal Services</v>
      </c>
      <c r="D33" s="56" t="str">
        <f>Rezultati!B98</f>
        <v>Kristaps Stepans</v>
      </c>
      <c r="E33" s="57">
        <v>0</v>
      </c>
      <c r="F33" s="57">
        <v>0</v>
      </c>
      <c r="G33" s="58" t="e">
        <f t="shared" si="6"/>
        <v>#DIV/0!</v>
      </c>
      <c r="H33" s="59">
        <v>0</v>
      </c>
      <c r="I33" s="59">
        <v>0</v>
      </c>
      <c r="J33" s="58" t="e">
        <f t="shared" si="3"/>
        <v>#DIV/0!</v>
      </c>
      <c r="K33" s="57">
        <v>0</v>
      </c>
      <c r="L33" s="57">
        <v>0</v>
      </c>
      <c r="M33" s="58" t="e">
        <f t="shared" si="7"/>
        <v>#DIV/0!</v>
      </c>
      <c r="N33" s="57">
        <f>Rezultati!BR98</f>
        <v>4</v>
      </c>
      <c r="O33" s="57">
        <f>Rezultati!BQ98</f>
        <v>607</v>
      </c>
      <c r="P33" s="58">
        <f>Rezultati!BT98</f>
        <v>151.75</v>
      </c>
      <c r="Q33" s="59">
        <f>N33+H33+E33</f>
        <v>4</v>
      </c>
      <c r="R33" s="59">
        <f>F33+I33+O33</f>
        <v>607</v>
      </c>
      <c r="S33" s="58">
        <f t="shared" si="8"/>
        <v>151.75</v>
      </c>
    </row>
    <row r="34" spans="2:20" ht="18.75" thickBot="1">
      <c r="B34" s="64"/>
      <c r="C34" s="376" t="str">
        <f>Rezultati!A75</f>
        <v>CAPAROL</v>
      </c>
      <c r="D34" s="376" t="str">
        <f>Rezultati!B75</f>
        <v>Visvaldis Trokša</v>
      </c>
      <c r="E34" s="377">
        <v>0</v>
      </c>
      <c r="F34" s="377">
        <v>0</v>
      </c>
      <c r="G34" s="378" t="e">
        <f t="shared" si="6"/>
        <v>#DIV/0!</v>
      </c>
      <c r="H34" s="377">
        <v>0</v>
      </c>
      <c r="I34" s="377">
        <v>0</v>
      </c>
      <c r="J34" s="378" t="e">
        <f t="shared" si="3"/>
        <v>#DIV/0!</v>
      </c>
      <c r="K34" s="377">
        <v>8</v>
      </c>
      <c r="L34" s="377">
        <v>1188</v>
      </c>
      <c r="M34" s="378">
        <f t="shared" si="7"/>
        <v>148.5</v>
      </c>
      <c r="N34" s="377">
        <f>Rezultati!BR75</f>
        <v>0</v>
      </c>
      <c r="O34" s="377">
        <f>Rezultati!BQ75</f>
        <v>0</v>
      </c>
      <c r="P34" s="378" t="e">
        <f>Rezultati!BT75</f>
        <v>#DIV/0!</v>
      </c>
      <c r="Q34" s="379">
        <f>E34+H34+K34+N34</f>
        <v>8</v>
      </c>
      <c r="R34" s="379">
        <f>F34+I34+L34+O34</f>
        <v>1188</v>
      </c>
      <c r="S34" s="378">
        <f t="shared" si="8"/>
        <v>148.5</v>
      </c>
    </row>
    <row r="35" spans="2:20" ht="18.75" thickBot="1">
      <c r="B35" s="64"/>
      <c r="C35" s="376" t="str">
        <f>Rezultati!A96</f>
        <v>Universal Services</v>
      </c>
      <c r="D35" s="376" t="str">
        <f>Rezultati!B96</f>
        <v>Armands Šuckis-Romislāvs</v>
      </c>
      <c r="E35" s="377">
        <v>8</v>
      </c>
      <c r="F35" s="377">
        <v>1188</v>
      </c>
      <c r="G35" s="378">
        <f t="shared" si="6"/>
        <v>148.5</v>
      </c>
      <c r="H35" s="377">
        <v>0</v>
      </c>
      <c r="I35" s="377">
        <v>0</v>
      </c>
      <c r="J35" s="378" t="e">
        <f t="shared" si="3"/>
        <v>#DIV/0!</v>
      </c>
      <c r="K35" s="377">
        <v>0</v>
      </c>
      <c r="L35" s="377">
        <v>0</v>
      </c>
      <c r="M35" s="378" t="e">
        <f t="shared" si="7"/>
        <v>#DIV/0!</v>
      </c>
      <c r="N35" s="377">
        <f>Rezultati!BR96</f>
        <v>0</v>
      </c>
      <c r="O35" s="377">
        <f>Rezultati!BQ96</f>
        <v>0</v>
      </c>
      <c r="P35" s="378" t="e">
        <f>Rezultati!BT96</f>
        <v>#DIV/0!</v>
      </c>
      <c r="Q35" s="379">
        <f>E35+H35+K35+N35</f>
        <v>8</v>
      </c>
      <c r="R35" s="379">
        <f>F35+I35+L35+O35</f>
        <v>1188</v>
      </c>
      <c r="S35" s="378">
        <f t="shared" si="8"/>
        <v>148.5</v>
      </c>
    </row>
    <row r="36" spans="2:20" ht="19.5" hidden="1" thickBot="1">
      <c r="B36" s="49"/>
      <c r="C36" s="45" t="str">
        <f>Rezultati!A90</f>
        <v>Korness</v>
      </c>
      <c r="D36" s="45">
        <f>Rezultati!B90</f>
        <v>0</v>
      </c>
      <c r="E36" s="46"/>
      <c r="F36" s="46"/>
      <c r="G36" s="47" t="e">
        <f t="shared" ref="G36:G38" si="9">F36/E36</f>
        <v>#DIV/0!</v>
      </c>
      <c r="H36" s="46"/>
      <c r="I36" s="46"/>
      <c r="J36" s="47" t="e">
        <f t="shared" ref="J36:J39" si="10">I36/H36</f>
        <v>#DIV/0!</v>
      </c>
      <c r="K36" s="46"/>
      <c r="L36" s="46"/>
      <c r="M36" s="61" t="e">
        <f t="shared" ref="M36:M39" si="11">L36/K36</f>
        <v>#DIV/0!</v>
      </c>
      <c r="N36" s="46">
        <f>Rezultati!BR90</f>
        <v>0</v>
      </c>
      <c r="O36" s="46">
        <f>Rezultati!BQ90</f>
        <v>0</v>
      </c>
      <c r="P36" s="47" t="e">
        <f>Rezultati!BT90</f>
        <v>#DIV/0!</v>
      </c>
      <c r="Q36" s="48">
        <f t="shared" ref="Q36:Q41" si="12">N36+H36+E36</f>
        <v>0</v>
      </c>
      <c r="R36" s="48">
        <f t="shared" ref="R36:R41" si="13">F36+I36+O36</f>
        <v>0</v>
      </c>
      <c r="S36" s="61" t="e">
        <f t="shared" ref="S36:S39" si="14">R36/Q36</f>
        <v>#DIV/0!</v>
      </c>
    </row>
    <row r="37" spans="2:20" ht="19.5" hidden="1" thickBot="1">
      <c r="B37" s="49"/>
      <c r="C37" s="37" t="str">
        <f>Rezultati!A112</f>
        <v>NB – 2</v>
      </c>
      <c r="D37" s="37">
        <f>Rezultati!B112</f>
        <v>0</v>
      </c>
      <c r="E37" s="38"/>
      <c r="F37" s="38"/>
      <c r="G37" s="39" t="e">
        <f t="shared" si="9"/>
        <v>#DIV/0!</v>
      </c>
      <c r="H37" s="38"/>
      <c r="I37" s="38"/>
      <c r="J37" s="39" t="e">
        <f t="shared" si="10"/>
        <v>#DIV/0!</v>
      </c>
      <c r="K37" s="38"/>
      <c r="L37" s="38"/>
      <c r="M37" s="61" t="e">
        <f t="shared" si="11"/>
        <v>#DIV/0!</v>
      </c>
      <c r="N37" s="38">
        <f>Rezultati!BR112</f>
        <v>0</v>
      </c>
      <c r="O37" s="38">
        <f>Rezultati!BQ112</f>
        <v>0</v>
      </c>
      <c r="P37" s="39" t="e">
        <f>Rezultati!BT112</f>
        <v>#DIV/0!</v>
      </c>
      <c r="Q37" s="40">
        <f t="shared" si="12"/>
        <v>0</v>
      </c>
      <c r="R37" s="40">
        <f t="shared" si="13"/>
        <v>0</v>
      </c>
      <c r="S37" s="61" t="e">
        <f t="shared" si="14"/>
        <v>#DIV/0!</v>
      </c>
    </row>
    <row r="38" spans="2:20" ht="19.5" hidden="1" thickBot="1">
      <c r="B38" s="49"/>
      <c r="C38" s="37" t="str">
        <f>Rezultati!A68</f>
        <v>Pandora</v>
      </c>
      <c r="D38" s="37" t="str">
        <f>Rezultati!B68</f>
        <v>pieaicinātais spēlētājs</v>
      </c>
      <c r="E38" s="38"/>
      <c r="F38" s="38"/>
      <c r="G38" s="39" t="e">
        <f t="shared" si="9"/>
        <v>#DIV/0!</v>
      </c>
      <c r="H38" s="38"/>
      <c r="I38" s="38"/>
      <c r="J38" s="39" t="e">
        <f t="shared" si="10"/>
        <v>#DIV/0!</v>
      </c>
      <c r="K38" s="38"/>
      <c r="L38" s="38"/>
      <c r="M38" s="61" t="e">
        <f t="shared" si="11"/>
        <v>#DIV/0!</v>
      </c>
      <c r="N38" s="38">
        <f>Rezultati!BR68</f>
        <v>25</v>
      </c>
      <c r="O38" s="38">
        <f>Rezultati!BQ68</f>
        <v>4323</v>
      </c>
      <c r="P38" s="39">
        <f>Rezultati!BT68</f>
        <v>164.92</v>
      </c>
      <c r="Q38" s="40">
        <f t="shared" si="12"/>
        <v>25</v>
      </c>
      <c r="R38" s="40">
        <f t="shared" si="13"/>
        <v>4323</v>
      </c>
      <c r="S38" s="61">
        <f t="shared" si="14"/>
        <v>172.92</v>
      </c>
    </row>
    <row r="39" spans="2:20" ht="19.5" hidden="1" thickBot="1">
      <c r="B39" s="49"/>
      <c r="C39" s="37" t="str">
        <f>Rezultati!A67</f>
        <v>Pandora</v>
      </c>
      <c r="D39" s="37">
        <f>Rezultati!B67</f>
        <v>0</v>
      </c>
      <c r="E39" s="38"/>
      <c r="F39" s="38"/>
      <c r="G39" s="39" t="e">
        <f>F39/E39-8</f>
        <v>#DIV/0!</v>
      </c>
      <c r="H39" s="38"/>
      <c r="I39" s="38"/>
      <c r="J39" s="39" t="e">
        <f t="shared" si="10"/>
        <v>#DIV/0!</v>
      </c>
      <c r="K39" s="38"/>
      <c r="L39" s="38"/>
      <c r="M39" s="61" t="e">
        <f t="shared" si="11"/>
        <v>#DIV/0!</v>
      </c>
      <c r="N39" s="38">
        <f>Rezultati!BR67</f>
        <v>0</v>
      </c>
      <c r="O39" s="38">
        <f>Rezultati!BQ67</f>
        <v>0</v>
      </c>
      <c r="P39" s="39" t="e">
        <f>Rezultati!BT67</f>
        <v>#DIV/0!</v>
      </c>
      <c r="Q39" s="40">
        <f t="shared" si="12"/>
        <v>0</v>
      </c>
      <c r="R39" s="40">
        <f t="shared" si="13"/>
        <v>0</v>
      </c>
      <c r="S39" s="61" t="e">
        <f t="shared" si="14"/>
        <v>#DIV/0!</v>
      </c>
    </row>
    <row r="40" spans="2:20" ht="19.5" hidden="1" thickBot="1">
      <c r="B40" s="49">
        <v>33</v>
      </c>
      <c r="C40" s="65" t="str">
        <f>Rezultati!A76</f>
        <v>CAPAROL</v>
      </c>
      <c r="D40" s="65" t="str">
        <f>Rezultati!B76</f>
        <v>aklais rezultāts</v>
      </c>
      <c r="E40" s="66"/>
      <c r="F40" s="66"/>
      <c r="G40" s="67" t="e">
        <f>F40/E40</f>
        <v>#DIV/0!</v>
      </c>
      <c r="H40" s="67"/>
      <c r="I40" s="67"/>
      <c r="J40" s="67" t="e">
        <f>I40/H40</f>
        <v>#DIV/0!</v>
      </c>
      <c r="K40" s="66"/>
      <c r="L40" s="66"/>
      <c r="M40" s="67"/>
      <c r="N40" s="66">
        <f>Rezultati!BR76</f>
        <v>1</v>
      </c>
      <c r="O40" s="66">
        <f>Rezultati!BQ76</f>
        <v>155</v>
      </c>
      <c r="P40" s="67">
        <f>Rezultati!BT76</f>
        <v>155</v>
      </c>
      <c r="Q40" s="68">
        <f t="shared" si="12"/>
        <v>1</v>
      </c>
      <c r="R40" s="68">
        <f t="shared" si="13"/>
        <v>155</v>
      </c>
      <c r="S40" s="67">
        <f>R40/Q40</f>
        <v>155</v>
      </c>
      <c r="T40" s="35"/>
    </row>
    <row r="41" spans="2:20" ht="19.5" hidden="1" thickBot="1">
      <c r="B41" s="49">
        <v>34</v>
      </c>
      <c r="C41" s="56" t="str">
        <f>Rezultati!A77</f>
        <v>CAPAROL</v>
      </c>
      <c r="D41" s="56" t="str">
        <f>Rezultati!B77</f>
        <v>pieaicinātais spēlētājs</v>
      </c>
      <c r="E41" s="57"/>
      <c r="F41" s="57"/>
      <c r="G41" s="58" t="e">
        <f>F41/E41</f>
        <v>#DIV/0!</v>
      </c>
      <c r="H41" s="58"/>
      <c r="I41" s="58"/>
      <c r="J41" s="58" t="e">
        <f>I41/H41</f>
        <v>#DIV/0!</v>
      </c>
      <c r="K41" s="57"/>
      <c r="L41" s="57"/>
      <c r="M41" s="58"/>
      <c r="N41" s="57">
        <f>Rezultati!BR77</f>
        <v>20</v>
      </c>
      <c r="O41" s="57">
        <f>Rezultati!BQ77</f>
        <v>3800</v>
      </c>
      <c r="P41" s="58">
        <f>Rezultati!BT77</f>
        <v>190</v>
      </c>
      <c r="Q41" s="59">
        <f t="shared" si="12"/>
        <v>20</v>
      </c>
      <c r="R41" s="59">
        <f t="shared" si="13"/>
        <v>3800</v>
      </c>
      <c r="S41" s="58">
        <f>R41/Q41</f>
        <v>190</v>
      </c>
      <c r="T41" s="35"/>
    </row>
    <row r="42" spans="2:20" ht="19.5" hidden="1" thickBot="1">
      <c r="B42" s="49">
        <v>38</v>
      </c>
      <c r="C42" s="56" t="str">
        <f>Rezultati!A69</f>
        <v>Pandora</v>
      </c>
      <c r="D42" s="56">
        <f>Rezultati!B69</f>
        <v>0</v>
      </c>
      <c r="E42" s="57"/>
      <c r="F42" s="57"/>
      <c r="G42" s="58" t="e">
        <f t="shared" ref="G42:G48" si="15">F42/E42</f>
        <v>#DIV/0!</v>
      </c>
      <c r="H42" s="58"/>
      <c r="I42" s="58"/>
      <c r="J42" s="69" t="e">
        <f t="shared" ref="J42:J48" si="16">I42/H42</f>
        <v>#DIV/0!</v>
      </c>
      <c r="K42" s="57"/>
      <c r="L42" s="57"/>
      <c r="M42" s="58"/>
      <c r="N42" s="57">
        <f>Rezultati!BR69</f>
        <v>0</v>
      </c>
      <c r="O42" s="57">
        <f>Rezultati!BQ69</f>
        <v>0</v>
      </c>
      <c r="P42" s="58" t="e">
        <f>Rezultati!BT69</f>
        <v>#DIV/0!</v>
      </c>
      <c r="Q42" s="70">
        <f t="shared" ref="Q42:Q48" si="17">N42+H42+E42</f>
        <v>0</v>
      </c>
      <c r="R42" s="70">
        <f t="shared" ref="R42:R48" si="18">F42+I42+O42</f>
        <v>0</v>
      </c>
      <c r="S42" s="69" t="e">
        <f t="shared" ref="S42:S48" si="19">R42/Q42</f>
        <v>#DIV/0!</v>
      </c>
    </row>
    <row r="43" spans="2:20" ht="19.5" hidden="1" thickBot="1">
      <c r="B43" s="49">
        <v>39</v>
      </c>
      <c r="C43" s="56" t="str">
        <f>Rezultati!A123</f>
        <v>NB-1</v>
      </c>
      <c r="D43" s="56">
        <f>Rezultati!B123</f>
        <v>0</v>
      </c>
      <c r="E43" s="57"/>
      <c r="F43" s="57"/>
      <c r="G43" s="58" t="e">
        <f t="shared" si="15"/>
        <v>#DIV/0!</v>
      </c>
      <c r="H43" s="57"/>
      <c r="I43" s="57"/>
      <c r="J43" s="58" t="e">
        <f t="shared" si="16"/>
        <v>#DIV/0!</v>
      </c>
      <c r="K43" s="57"/>
      <c r="L43" s="57"/>
      <c r="M43" s="58"/>
      <c r="N43" s="57">
        <f>Rezultati!BR123</f>
        <v>0</v>
      </c>
      <c r="O43" s="57">
        <f>Rezultati!BQ123</f>
        <v>0</v>
      </c>
      <c r="P43" s="58" t="e">
        <f>Rezultati!BT123</f>
        <v>#DIV/0!</v>
      </c>
      <c r="Q43" s="59">
        <f t="shared" si="17"/>
        <v>0</v>
      </c>
      <c r="R43" s="59">
        <f t="shared" si="18"/>
        <v>0</v>
      </c>
      <c r="S43" s="58" t="e">
        <f t="shared" si="19"/>
        <v>#DIV/0!</v>
      </c>
    </row>
    <row r="44" spans="2:20" ht="19.5" hidden="1" thickBot="1">
      <c r="B44" s="49">
        <v>40</v>
      </c>
      <c r="C44" s="56" t="str">
        <f>Rezultati!A70</f>
        <v>Pandora</v>
      </c>
      <c r="D44" s="56">
        <f>Rezultati!B70</f>
        <v>0</v>
      </c>
      <c r="E44" s="57"/>
      <c r="F44" s="57"/>
      <c r="G44" s="58" t="e">
        <f t="shared" si="15"/>
        <v>#DIV/0!</v>
      </c>
      <c r="H44" s="58"/>
      <c r="I44" s="58"/>
      <c r="J44" s="58" t="e">
        <f t="shared" si="16"/>
        <v>#DIV/0!</v>
      </c>
      <c r="K44" s="57"/>
      <c r="L44" s="57"/>
      <c r="M44" s="58"/>
      <c r="N44" s="57">
        <f>Rezultati!BR70</f>
        <v>0</v>
      </c>
      <c r="O44" s="57">
        <f>Rezultati!BQ70</f>
        <v>0</v>
      </c>
      <c r="P44" s="58" t="e">
        <f>Rezultati!BT70</f>
        <v>#DIV/0!</v>
      </c>
      <c r="Q44" s="59">
        <f t="shared" si="17"/>
        <v>0</v>
      </c>
      <c r="R44" s="59">
        <f t="shared" si="18"/>
        <v>0</v>
      </c>
      <c r="S44" s="58" t="e">
        <f t="shared" si="19"/>
        <v>#DIV/0!</v>
      </c>
    </row>
    <row r="45" spans="2:20" ht="19.5" hidden="1" thickBot="1">
      <c r="B45" s="49">
        <v>41</v>
      </c>
      <c r="C45" s="56" t="str">
        <f>Rezultati!A81</f>
        <v>Returned</v>
      </c>
      <c r="D45" s="56" t="str">
        <f>Rezultati!B81</f>
        <v>aklais rezultāts</v>
      </c>
      <c r="E45" s="57"/>
      <c r="F45" s="57"/>
      <c r="G45" s="58" t="e">
        <f t="shared" si="15"/>
        <v>#DIV/0!</v>
      </c>
      <c r="H45" s="58"/>
      <c r="I45" s="58"/>
      <c r="J45" s="58" t="e">
        <f t="shared" si="16"/>
        <v>#DIV/0!</v>
      </c>
      <c r="K45" s="57"/>
      <c r="L45" s="57"/>
      <c r="M45" s="58"/>
      <c r="N45" s="57">
        <f>Rezultati!BR81</f>
        <v>0</v>
      </c>
      <c r="O45" s="57">
        <f>Rezultati!BQ81</f>
        <v>0</v>
      </c>
      <c r="P45" s="58" t="e">
        <f>Rezultati!BT81</f>
        <v>#DIV/0!</v>
      </c>
      <c r="Q45" s="59">
        <f t="shared" si="17"/>
        <v>0</v>
      </c>
      <c r="R45" s="59">
        <f t="shared" si="18"/>
        <v>0</v>
      </c>
      <c r="S45" s="58" t="e">
        <f t="shared" si="19"/>
        <v>#DIV/0!</v>
      </c>
    </row>
    <row r="46" spans="2:20" ht="19.5" hidden="1" thickBot="1">
      <c r="B46" s="49">
        <v>42</v>
      </c>
      <c r="C46" s="56" t="str">
        <f>Rezultati!A82</f>
        <v>Returned</v>
      </c>
      <c r="D46" s="56">
        <f>Rezultati!B82</f>
        <v>0</v>
      </c>
      <c r="E46" s="57"/>
      <c r="F46" s="57"/>
      <c r="G46" s="58" t="e">
        <f t="shared" si="15"/>
        <v>#DIV/0!</v>
      </c>
      <c r="H46" s="58"/>
      <c r="I46" s="58"/>
      <c r="J46" s="58" t="e">
        <f t="shared" si="16"/>
        <v>#DIV/0!</v>
      </c>
      <c r="K46" s="57"/>
      <c r="L46" s="57"/>
      <c r="M46" s="58"/>
      <c r="N46" s="57">
        <f>Rezultati!BR82</f>
        <v>0</v>
      </c>
      <c r="O46" s="57">
        <f>Rezultati!BQ82</f>
        <v>0</v>
      </c>
      <c r="P46" s="58" t="e">
        <f>Rezultati!BT82</f>
        <v>#DIV/0!</v>
      </c>
      <c r="Q46" s="59">
        <f t="shared" si="17"/>
        <v>0</v>
      </c>
      <c r="R46" s="59">
        <f t="shared" si="18"/>
        <v>0</v>
      </c>
      <c r="S46" s="58" t="e">
        <f t="shared" si="19"/>
        <v>#DIV/0!</v>
      </c>
    </row>
    <row r="47" spans="2:20" ht="19.5" hidden="1" thickBot="1">
      <c r="B47" s="49">
        <v>43</v>
      </c>
      <c r="C47" s="56" t="str">
        <f>Rezultati!A83</f>
        <v>Returned</v>
      </c>
      <c r="D47" s="56">
        <f>Rezultati!B83</f>
        <v>0</v>
      </c>
      <c r="E47" s="57"/>
      <c r="F47" s="57"/>
      <c r="G47" s="58" t="e">
        <f t="shared" si="15"/>
        <v>#DIV/0!</v>
      </c>
      <c r="H47" s="58"/>
      <c r="I47" s="58"/>
      <c r="J47" s="58" t="e">
        <f t="shared" si="16"/>
        <v>#DIV/0!</v>
      </c>
      <c r="K47" s="57"/>
      <c r="L47" s="57"/>
      <c r="M47" s="58"/>
      <c r="N47" s="57">
        <f>Rezultati!BR83</f>
        <v>0</v>
      </c>
      <c r="O47" s="57">
        <f>Rezultati!BQ83</f>
        <v>0</v>
      </c>
      <c r="P47" s="58" t="e">
        <f>Rezultati!BT83</f>
        <v>#DIV/0!</v>
      </c>
      <c r="Q47" s="59">
        <f t="shared" si="17"/>
        <v>0</v>
      </c>
      <c r="R47" s="59">
        <f t="shared" si="18"/>
        <v>0</v>
      </c>
      <c r="S47" s="58" t="e">
        <f t="shared" si="19"/>
        <v>#DIV/0!</v>
      </c>
    </row>
    <row r="48" spans="2:20" ht="19.5" hidden="1" thickBot="1">
      <c r="B48" s="49">
        <v>44</v>
      </c>
      <c r="C48" s="65" t="str">
        <f>Rezultati!A84</f>
        <v>Returned</v>
      </c>
      <c r="D48" s="65">
        <f>Rezultati!B84</f>
        <v>0</v>
      </c>
      <c r="E48" s="66"/>
      <c r="F48" s="66"/>
      <c r="G48" s="67" t="e">
        <f t="shared" si="15"/>
        <v>#DIV/0!</v>
      </c>
      <c r="H48" s="67"/>
      <c r="I48" s="67"/>
      <c r="J48" s="67" t="e">
        <f t="shared" si="16"/>
        <v>#DIV/0!</v>
      </c>
      <c r="K48" s="66"/>
      <c r="L48" s="66"/>
      <c r="M48" s="67"/>
      <c r="N48" s="66">
        <f>Rezultati!BR84</f>
        <v>0</v>
      </c>
      <c r="O48" s="66">
        <f>Rezultati!BQ84</f>
        <v>0</v>
      </c>
      <c r="P48" s="67" t="e">
        <f>Rezultati!BT84</f>
        <v>#DIV/0!</v>
      </c>
      <c r="Q48" s="68">
        <f t="shared" si="17"/>
        <v>0</v>
      </c>
      <c r="R48" s="59">
        <f t="shared" si="18"/>
        <v>0</v>
      </c>
      <c r="S48" s="58" t="e">
        <f t="shared" si="19"/>
        <v>#DIV/0!</v>
      </c>
    </row>
    <row r="49" spans="2:19" ht="19.5" hidden="1" thickBot="1">
      <c r="B49" s="49">
        <v>47</v>
      </c>
      <c r="C49" s="71" t="str">
        <f>Rezultati!A91</f>
        <v>Korness</v>
      </c>
      <c r="D49" s="71">
        <f>Rezultati!B91</f>
        <v>0</v>
      </c>
      <c r="E49" s="72"/>
      <c r="F49" s="72"/>
      <c r="G49" s="73" t="e">
        <f>F49/E49</f>
        <v>#DIV/0!</v>
      </c>
      <c r="H49" s="73"/>
      <c r="I49" s="73"/>
      <c r="J49" s="73" t="e">
        <f>I49/H49</f>
        <v>#DIV/0!</v>
      </c>
      <c r="K49" s="72"/>
      <c r="L49" s="72"/>
      <c r="M49" s="73"/>
      <c r="N49" s="72">
        <f>Rezultati!BR91</f>
        <v>0</v>
      </c>
      <c r="O49" s="72">
        <f>Rezultati!BQ91</f>
        <v>0</v>
      </c>
      <c r="P49" s="73" t="e">
        <f>Rezultati!BT91</f>
        <v>#DIV/0!</v>
      </c>
      <c r="Q49" s="74">
        <f>N49+H49+E49</f>
        <v>0</v>
      </c>
      <c r="R49" s="59">
        <f>F49+I49+O49</f>
        <v>0</v>
      </c>
      <c r="S49" s="58" t="e">
        <f>R49/Q49</f>
        <v>#DIV/0!</v>
      </c>
    </row>
    <row r="50" spans="2:19" ht="19.5" hidden="1" thickBot="1">
      <c r="B50" s="49">
        <v>48</v>
      </c>
      <c r="C50" s="56" t="str">
        <f>Rezultati!A106</f>
        <v>ŠAR-A</v>
      </c>
      <c r="D50" s="56">
        <f>Rezultati!B106</f>
        <v>0</v>
      </c>
      <c r="E50" s="57"/>
      <c r="F50" s="57"/>
      <c r="G50" s="58" t="e">
        <f>F50/E50</f>
        <v>#DIV/0!</v>
      </c>
      <c r="H50" s="58"/>
      <c r="I50" s="58"/>
      <c r="J50" s="58" t="e">
        <f>I50/H50</f>
        <v>#DIV/0!</v>
      </c>
      <c r="K50" s="75"/>
      <c r="L50" s="75"/>
      <c r="M50" s="76"/>
      <c r="N50" s="57">
        <f>Rezultati!BR106</f>
        <v>0</v>
      </c>
      <c r="O50" s="57">
        <f>Rezultati!BQ106</f>
        <v>0</v>
      </c>
      <c r="P50" s="58" t="e">
        <f>Rezultati!BT106</f>
        <v>#DIV/0!</v>
      </c>
      <c r="Q50" s="59">
        <f>N50+H50+E50</f>
        <v>0</v>
      </c>
      <c r="R50" s="59">
        <f>F50+I50+O50</f>
        <v>0</v>
      </c>
      <c r="S50" s="58" t="e">
        <f>R50/Q50</f>
        <v>#DIV/0!</v>
      </c>
    </row>
    <row r="51" spans="2:19" ht="19.5" hidden="1" thickBot="1">
      <c r="B51" s="49">
        <v>50</v>
      </c>
      <c r="C51" s="56" t="str">
        <f>Rezultati!A113</f>
        <v>NB – 2</v>
      </c>
      <c r="D51" s="56">
        <f>Rezultati!B113</f>
        <v>0</v>
      </c>
      <c r="E51" s="57"/>
      <c r="F51" s="57"/>
      <c r="G51" s="58" t="e">
        <f>F51/E51</f>
        <v>#DIV/0!</v>
      </c>
      <c r="H51" s="57"/>
      <c r="I51" s="57"/>
      <c r="J51" s="58" t="e">
        <f>I51/H51</f>
        <v>#DIV/0!</v>
      </c>
      <c r="K51" s="57"/>
      <c r="L51" s="57"/>
      <c r="M51" s="58"/>
      <c r="N51" s="57">
        <f>Rezultati!BR113</f>
        <v>0</v>
      </c>
      <c r="O51" s="57">
        <f>Rezultati!BQ113</f>
        <v>0</v>
      </c>
      <c r="P51" s="58" t="e">
        <f>Rezultati!BT113</f>
        <v>#DIV/0!</v>
      </c>
      <c r="Q51" s="59">
        <f>N51+H51+E51</f>
        <v>0</v>
      </c>
      <c r="R51" s="59">
        <f>F51+I51+O51</f>
        <v>0</v>
      </c>
      <c r="S51" s="58" t="e">
        <f>R51/Q51</f>
        <v>#DIV/0!</v>
      </c>
    </row>
    <row r="52" spans="2:19" ht="19.5" hidden="1" thickBot="1">
      <c r="B52" s="49">
        <v>51</v>
      </c>
      <c r="C52" s="56" t="str">
        <f>Rezultati!A114</f>
        <v>NB – 2</v>
      </c>
      <c r="D52" s="56">
        <f>Rezultati!B114</f>
        <v>0</v>
      </c>
      <c r="E52" s="57"/>
      <c r="F52" s="57"/>
      <c r="G52" s="58" t="e">
        <f>F52/E52</f>
        <v>#DIV/0!</v>
      </c>
      <c r="H52" s="58"/>
      <c r="I52" s="58"/>
      <c r="J52" s="58" t="e">
        <f>I52/H52</f>
        <v>#DIV/0!</v>
      </c>
      <c r="K52" s="57"/>
      <c r="L52" s="57"/>
      <c r="M52" s="58"/>
      <c r="N52" s="57">
        <f>Rezultati!BR114</f>
        <v>0</v>
      </c>
      <c r="O52" s="57">
        <f>Rezultati!BQ114</f>
        <v>0</v>
      </c>
      <c r="P52" s="58" t="e">
        <f>Rezultati!BT114</f>
        <v>#DIV/0!</v>
      </c>
      <c r="Q52" s="59">
        <f>N52+H52+E52</f>
        <v>0</v>
      </c>
      <c r="R52" s="59">
        <f>F52+I52+O52</f>
        <v>0</v>
      </c>
      <c r="S52" s="58" t="e">
        <f>R52/Q52</f>
        <v>#DIV/0!</v>
      </c>
    </row>
    <row r="53" spans="2:19" ht="13.5" thickBot="1">
      <c r="B53" s="24"/>
      <c r="C53" s="25"/>
      <c r="D53" s="24"/>
      <c r="E53" s="24"/>
      <c r="F53" s="24"/>
      <c r="G53" s="24"/>
      <c r="H53" s="24"/>
      <c r="I53" s="24"/>
      <c r="J53" s="24"/>
    </row>
    <row r="54" spans="2:19" ht="28.5" customHeight="1" thickBot="1">
      <c r="B54" s="424" t="s">
        <v>20</v>
      </c>
      <c r="C54" s="424"/>
      <c r="D54" s="424"/>
      <c r="E54" s="422" t="s">
        <v>12</v>
      </c>
      <c r="F54" s="422"/>
      <c r="G54" s="422"/>
      <c r="H54" s="422" t="s">
        <v>13</v>
      </c>
      <c r="I54" s="422"/>
      <c r="J54" s="422"/>
      <c r="K54" s="423" t="s">
        <v>14</v>
      </c>
      <c r="L54" s="423"/>
      <c r="M54" s="423"/>
      <c r="N54" s="422" t="s">
        <v>15</v>
      </c>
      <c r="O54" s="422"/>
      <c r="P54" s="422"/>
      <c r="Q54" s="420" t="s">
        <v>7</v>
      </c>
      <c r="R54" s="420"/>
      <c r="S54" s="420"/>
    </row>
    <row r="55" spans="2:19" ht="82.5" customHeight="1" thickBot="1">
      <c r="B55" s="50" t="s">
        <v>2</v>
      </c>
      <c r="C55" s="51" t="s">
        <v>3</v>
      </c>
      <c r="D55" s="52" t="s">
        <v>16</v>
      </c>
      <c r="E55" s="28" t="s">
        <v>17</v>
      </c>
      <c r="F55" s="29" t="s">
        <v>18</v>
      </c>
      <c r="G55" s="28" t="s">
        <v>19</v>
      </c>
      <c r="H55" s="28" t="s">
        <v>17</v>
      </c>
      <c r="I55" s="29" t="s">
        <v>18</v>
      </c>
      <c r="J55" s="28" t="s">
        <v>19</v>
      </c>
      <c r="K55" s="28" t="s">
        <v>17</v>
      </c>
      <c r="L55" s="29" t="s">
        <v>18</v>
      </c>
      <c r="M55" s="28" t="s">
        <v>19</v>
      </c>
      <c r="N55" s="28" t="s">
        <v>17</v>
      </c>
      <c r="O55" s="29" t="s">
        <v>18</v>
      </c>
      <c r="P55" s="28" t="s">
        <v>19</v>
      </c>
      <c r="Q55" s="28" t="s">
        <v>17</v>
      </c>
      <c r="R55" s="29" t="s">
        <v>18</v>
      </c>
      <c r="S55" s="28" t="s">
        <v>19</v>
      </c>
    </row>
    <row r="56" spans="2:19" ht="20.45" customHeight="1" thickBot="1">
      <c r="B56" s="77">
        <v>1</v>
      </c>
      <c r="C56" s="31" t="str">
        <f>Rezultati!A103</f>
        <v>ŠAR-A</v>
      </c>
      <c r="D56" s="31" t="str">
        <f>Rezultati!B103</f>
        <v>Svetlana Jemeļjanova</v>
      </c>
      <c r="E56" s="32">
        <v>28</v>
      </c>
      <c r="F56" s="32">
        <v>4872</v>
      </c>
      <c r="G56" s="78">
        <f t="shared" ref="G56:G58" si="20">F56/E56-8</f>
        <v>166</v>
      </c>
      <c r="H56" s="34">
        <v>28</v>
      </c>
      <c r="I56" s="34">
        <v>5020</v>
      </c>
      <c r="J56" s="33">
        <f t="shared" ref="J56:J58" si="21">I56/H56-8</f>
        <v>171.28571428571428</v>
      </c>
      <c r="K56" s="32">
        <v>28</v>
      </c>
      <c r="L56" s="32">
        <v>5045</v>
      </c>
      <c r="M56" s="33">
        <f t="shared" ref="M56:M58" si="22">L56/K56-8</f>
        <v>172.17857142857142</v>
      </c>
      <c r="N56" s="32">
        <f>Rezultati!BR103</f>
        <v>28</v>
      </c>
      <c r="O56" s="32">
        <f>Rezultati!BQ103</f>
        <v>4945</v>
      </c>
      <c r="P56" s="33">
        <f>Rezultati!BT103</f>
        <v>168.60714285714286</v>
      </c>
      <c r="Q56" s="34">
        <f t="shared" ref="Q56:R58" si="23">E56+H56+K56+N56</f>
        <v>112</v>
      </c>
      <c r="R56" s="34">
        <f t="shared" si="23"/>
        <v>19882</v>
      </c>
      <c r="S56" s="33">
        <f t="shared" ref="S56:S64" si="24">R56/Q56-8</f>
        <v>169.51785714285714</v>
      </c>
    </row>
    <row r="57" spans="2:19" ht="20.45" customHeight="1" thickBot="1">
      <c r="B57" s="77">
        <v>2</v>
      </c>
      <c r="C57" s="31" t="str">
        <f>Rezultati!A108</f>
        <v>NB – 2</v>
      </c>
      <c r="D57" s="31" t="str">
        <f>Rezultati!B108</f>
        <v>Natālija Rizņika</v>
      </c>
      <c r="E57" s="32">
        <v>20</v>
      </c>
      <c r="F57" s="32">
        <v>3577</v>
      </c>
      <c r="G57" s="78">
        <f t="shared" si="20"/>
        <v>170.85</v>
      </c>
      <c r="H57" s="34">
        <v>12</v>
      </c>
      <c r="I57" s="34">
        <v>2006</v>
      </c>
      <c r="J57" s="33">
        <f t="shared" si="21"/>
        <v>159.16666666666666</v>
      </c>
      <c r="K57" s="32">
        <v>28</v>
      </c>
      <c r="L57" s="32">
        <v>4798</v>
      </c>
      <c r="M57" s="33">
        <f t="shared" si="22"/>
        <v>163.35714285714286</v>
      </c>
      <c r="N57" s="32">
        <f>Rezultati!BR108</f>
        <v>12</v>
      </c>
      <c r="O57" s="32">
        <f>Rezultati!BQ108</f>
        <v>1768</v>
      </c>
      <c r="P57" s="33">
        <f>Rezultati!BT108</f>
        <v>139.33333333333334</v>
      </c>
      <c r="Q57" s="34">
        <f t="shared" si="23"/>
        <v>72</v>
      </c>
      <c r="R57" s="34">
        <f t="shared" si="23"/>
        <v>12149</v>
      </c>
      <c r="S57" s="33">
        <f t="shared" si="24"/>
        <v>160.73611111111111</v>
      </c>
    </row>
    <row r="58" spans="2:19" ht="20.45" customHeight="1" thickBot="1">
      <c r="B58" s="414">
        <v>3</v>
      </c>
      <c r="C58" s="31" t="str">
        <f>Rezultati!A107</f>
        <v>NB – 2</v>
      </c>
      <c r="D58" s="31" t="str">
        <f>Rezultati!B107</f>
        <v>Ilona Ozola</v>
      </c>
      <c r="E58" s="32">
        <v>20</v>
      </c>
      <c r="F58" s="32">
        <v>3210</v>
      </c>
      <c r="G58" s="78">
        <f t="shared" si="20"/>
        <v>152.5</v>
      </c>
      <c r="H58" s="34">
        <v>24</v>
      </c>
      <c r="I58" s="34">
        <v>3914</v>
      </c>
      <c r="J58" s="33">
        <f t="shared" si="21"/>
        <v>155.08333333333334</v>
      </c>
      <c r="K58" s="32">
        <v>20</v>
      </c>
      <c r="L58" s="32">
        <v>3252</v>
      </c>
      <c r="M58" s="33">
        <f t="shared" si="22"/>
        <v>154.6</v>
      </c>
      <c r="N58" s="32">
        <f>Rezultati!BR107</f>
        <v>12</v>
      </c>
      <c r="O58" s="32">
        <f>Rezultati!BQ107</f>
        <v>2100</v>
      </c>
      <c r="P58" s="33">
        <f>Rezultati!BT107</f>
        <v>167</v>
      </c>
      <c r="Q58" s="34">
        <f t="shared" si="23"/>
        <v>76</v>
      </c>
      <c r="R58" s="34">
        <f t="shared" si="23"/>
        <v>12476</v>
      </c>
      <c r="S58" s="33">
        <f t="shared" si="24"/>
        <v>156.15789473684211</v>
      </c>
    </row>
    <row r="59" spans="2:19" ht="20.45" customHeight="1" thickTop="1" thickBot="1">
      <c r="B59" s="413"/>
      <c r="C59" s="376" t="str">
        <f>Rezultati!A105</f>
        <v>ŠAR-A</v>
      </c>
      <c r="D59" s="376" t="str">
        <f>Rezultati!B105</f>
        <v>Šarlote Stariņa</v>
      </c>
      <c r="E59" s="377">
        <v>0</v>
      </c>
      <c r="F59" s="377">
        <v>0</v>
      </c>
      <c r="G59" s="401" t="e">
        <f>F59/E59-8</f>
        <v>#DIV/0!</v>
      </c>
      <c r="H59" s="379">
        <v>0</v>
      </c>
      <c r="I59" s="379">
        <v>0</v>
      </c>
      <c r="J59" s="378" t="e">
        <f>I59/H59-8</f>
        <v>#DIV/0!</v>
      </c>
      <c r="K59" s="377">
        <v>0</v>
      </c>
      <c r="L59" s="377">
        <v>0</v>
      </c>
      <c r="M59" s="378" t="e">
        <f>L59/K59-8</f>
        <v>#DIV/0!</v>
      </c>
      <c r="N59" s="377">
        <f>Rezultati!BR105</f>
        <v>22</v>
      </c>
      <c r="O59" s="377">
        <f>Rezultati!BQ105</f>
        <v>3796</v>
      </c>
      <c r="P59" s="378">
        <f>Rezultati!BT105</f>
        <v>164.54545454545453</v>
      </c>
      <c r="Q59" s="379">
        <f t="shared" ref="Q59:R61" si="25">E59+H59+K59+N59</f>
        <v>22</v>
      </c>
      <c r="R59" s="379">
        <f t="shared" si="25"/>
        <v>3796</v>
      </c>
      <c r="S59" s="378">
        <f>R59/Q59-8</f>
        <v>164.54545454545453</v>
      </c>
    </row>
    <row r="60" spans="2:19" ht="18.75" thickBot="1">
      <c r="B60" s="402"/>
      <c r="C60" s="376" t="str">
        <f>Rezultati!A109</f>
        <v>NB – 2</v>
      </c>
      <c r="D60" s="376" t="str">
        <f>Rezultati!B109</f>
        <v>Anita Valdmane</v>
      </c>
      <c r="E60" s="377">
        <v>12</v>
      </c>
      <c r="F60" s="377">
        <v>1925</v>
      </c>
      <c r="G60" s="401">
        <f>F60/E60-8</f>
        <v>152.41666666666666</v>
      </c>
      <c r="H60" s="379">
        <v>0</v>
      </c>
      <c r="I60" s="379">
        <v>0</v>
      </c>
      <c r="J60" s="378" t="e">
        <f>I60/H60-8</f>
        <v>#DIV/0!</v>
      </c>
      <c r="K60" s="377">
        <v>0</v>
      </c>
      <c r="L60" s="377">
        <v>0</v>
      </c>
      <c r="M60" s="378" t="e">
        <f>L60/K60-8</f>
        <v>#DIV/0!</v>
      </c>
      <c r="N60" s="377">
        <f>Rezultati!BR109</f>
        <v>20</v>
      </c>
      <c r="O60" s="377">
        <f>Rezultati!BQ109</f>
        <v>3483</v>
      </c>
      <c r="P60" s="378">
        <f>Rezultati!BT109</f>
        <v>166.15</v>
      </c>
      <c r="Q60" s="379">
        <f t="shared" si="25"/>
        <v>32</v>
      </c>
      <c r="R60" s="379">
        <f t="shared" si="25"/>
        <v>5408</v>
      </c>
      <c r="S60" s="378">
        <f>R60/Q60-8</f>
        <v>161</v>
      </c>
    </row>
    <row r="61" spans="2:19" ht="18.75" thickBot="1">
      <c r="B61" s="79"/>
      <c r="C61" s="376" t="str">
        <f>Rezultati!A64</f>
        <v>Pandora</v>
      </c>
      <c r="D61" s="376" t="str">
        <f>Rezultati!B64</f>
        <v>Svetlana Tomiļina</v>
      </c>
      <c r="E61" s="377">
        <v>13</v>
      </c>
      <c r="F61" s="377">
        <v>2050</v>
      </c>
      <c r="G61" s="401">
        <f>F61/E61-8</f>
        <v>149.69230769230768</v>
      </c>
      <c r="H61" s="379">
        <v>9</v>
      </c>
      <c r="I61" s="379">
        <v>1297</v>
      </c>
      <c r="J61" s="378">
        <f>I61/H61-8</f>
        <v>136.11111111111111</v>
      </c>
      <c r="K61" s="377">
        <v>15</v>
      </c>
      <c r="L61" s="377">
        <v>2369</v>
      </c>
      <c r="M61" s="378">
        <f>L61/K61-8</f>
        <v>149.93333333333334</v>
      </c>
      <c r="N61" s="377">
        <f>Rezultati!BR64</f>
        <v>8</v>
      </c>
      <c r="O61" s="377">
        <f>Rezultati!BQ64</f>
        <v>1218</v>
      </c>
      <c r="P61" s="378">
        <f>Rezultati!BT64</f>
        <v>144.25</v>
      </c>
      <c r="Q61" s="379">
        <f t="shared" si="25"/>
        <v>45</v>
      </c>
      <c r="R61" s="379">
        <f t="shared" si="25"/>
        <v>6934</v>
      </c>
      <c r="S61" s="378">
        <f>R61/Q61-8</f>
        <v>146.0888888888889</v>
      </c>
    </row>
    <row r="62" spans="2:19" ht="18.75" hidden="1" thickBot="1">
      <c r="B62" s="80"/>
      <c r="C62" s="81" t="str">
        <f>Rezultati!A104</f>
        <v>ŠAR-A</v>
      </c>
      <c r="D62" s="81" t="str">
        <f>Rezultati!B104</f>
        <v>aklais rezultāts</v>
      </c>
      <c r="E62" s="82"/>
      <c r="F62" s="82"/>
      <c r="G62" s="83" t="e">
        <f t="shared" ref="G62:G64" si="26">F62/E62-8</f>
        <v>#DIV/0!</v>
      </c>
      <c r="H62" s="84"/>
      <c r="I62" s="84"/>
      <c r="J62" s="83" t="e">
        <f t="shared" ref="J62:J64" si="27">I62/H62-8</f>
        <v>#DIV/0!</v>
      </c>
      <c r="K62" s="82"/>
      <c r="L62" s="82"/>
      <c r="M62" s="83"/>
      <c r="N62" s="82">
        <f>Rezultati!BR104</f>
        <v>2</v>
      </c>
      <c r="O62" s="82">
        <f>Rezultati!BQ104</f>
        <v>285</v>
      </c>
      <c r="P62" s="83">
        <f>Rezultati!BT104</f>
        <v>134.5</v>
      </c>
      <c r="Q62" s="84">
        <f>N62+H62+E62</f>
        <v>2</v>
      </c>
      <c r="R62" s="84">
        <f>F62+I62+O62</f>
        <v>285</v>
      </c>
      <c r="S62" s="83">
        <f t="shared" si="24"/>
        <v>134.5</v>
      </c>
    </row>
    <row r="63" spans="2:19" ht="18.75" hidden="1" thickBot="1">
      <c r="B63" s="85"/>
      <c r="C63" s="56" t="str">
        <f>Rezultati!BU115</f>
        <v>NB-1</v>
      </c>
      <c r="D63" s="56">
        <f>Rezultati!BV120</f>
        <v>0</v>
      </c>
      <c r="E63" s="57"/>
      <c r="F63" s="57"/>
      <c r="G63" s="58" t="e">
        <f t="shared" si="26"/>
        <v>#DIV/0!</v>
      </c>
      <c r="H63" s="59"/>
      <c r="I63" s="59"/>
      <c r="J63" s="58" t="e">
        <f t="shared" si="27"/>
        <v>#DIV/0!</v>
      </c>
      <c r="K63" s="57"/>
      <c r="L63" s="57"/>
      <c r="M63" s="58"/>
      <c r="N63" s="57">
        <f>Rezultati!BR120</f>
        <v>0</v>
      </c>
      <c r="O63" s="57">
        <f>Rezultati!BQ120</f>
        <v>0</v>
      </c>
      <c r="P63" s="58" t="e">
        <f>Rezultati!BT120-8</f>
        <v>#DIV/0!</v>
      </c>
      <c r="Q63" s="59">
        <f>N63+H63+E63</f>
        <v>0</v>
      </c>
      <c r="R63" s="59">
        <f>F63+I63+O63</f>
        <v>0</v>
      </c>
      <c r="S63" s="58" t="e">
        <f t="shared" si="24"/>
        <v>#DIV/0!</v>
      </c>
    </row>
    <row r="64" spans="2:19" ht="18.75" hidden="1" thickBot="1">
      <c r="C64" s="86" t="str">
        <f>Rezultati!A85</f>
        <v>Korness</v>
      </c>
      <c r="D64" s="86">
        <f>Rezultati!B85</f>
        <v>0</v>
      </c>
      <c r="E64" s="87"/>
      <c r="F64" s="87"/>
      <c r="G64" s="69" t="e">
        <f t="shared" si="26"/>
        <v>#DIV/0!</v>
      </c>
      <c r="H64" s="70"/>
      <c r="I64" s="70"/>
      <c r="J64" s="69" t="e">
        <f t="shared" si="27"/>
        <v>#DIV/0!</v>
      </c>
      <c r="K64" s="87"/>
      <c r="L64" s="87"/>
      <c r="M64" s="69"/>
      <c r="N64" s="87">
        <f>Rezultati!BR85</f>
        <v>0</v>
      </c>
      <c r="O64" s="87">
        <f>Rezultati!BQ85</f>
        <v>0</v>
      </c>
      <c r="P64" s="69" t="e">
        <f>Rezultati!BT85</f>
        <v>#DIV/0!</v>
      </c>
      <c r="Q64" s="70">
        <f>N64+H64+E64</f>
        <v>0</v>
      </c>
      <c r="R64" s="70">
        <f>F64+I64+O64</f>
        <v>0</v>
      </c>
      <c r="S64" s="69" t="e">
        <f t="shared" si="24"/>
        <v>#DIV/0!</v>
      </c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</sheetData>
  <sortState ref="C26:S35">
    <sortCondition descending="1" ref="S26:S35"/>
  </sortState>
  <mergeCells count="12">
    <mergeCell ref="Q3:S3"/>
    <mergeCell ref="B54:D54"/>
    <mergeCell ref="E54:G54"/>
    <mergeCell ref="H54:J54"/>
    <mergeCell ref="N54:P54"/>
    <mergeCell ref="K54:M54"/>
    <mergeCell ref="Q54:S54"/>
    <mergeCell ref="B3:D3"/>
    <mergeCell ref="E3:G3"/>
    <mergeCell ref="H3:J3"/>
    <mergeCell ref="N3:P3"/>
    <mergeCell ref="K3:M3"/>
  </mergeCells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00"/>
  <sheetViews>
    <sheetView zoomScale="80" zoomScaleNormal="80" workbookViewId="0">
      <selection activeCell="R4" sqref="R4"/>
    </sheetView>
  </sheetViews>
  <sheetFormatPr defaultRowHeight="12.75"/>
  <cols>
    <col min="1" max="1" width="37.5703125"/>
    <col min="2" max="23" width="5.7109375"/>
    <col min="24" max="25" width="5.5703125"/>
    <col min="26" max="29" width="5.7109375"/>
    <col min="30" max="65" width="6"/>
    <col min="66" max="66" width="25.42578125"/>
    <col min="70" max="1025" width="14.42578125"/>
  </cols>
  <sheetData>
    <row r="1" spans="1:69" ht="12.75" customHeight="1">
      <c r="A1" s="2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24"/>
      <c r="BO1" s="35"/>
      <c r="BP1" s="35"/>
      <c r="BQ1" s="35"/>
    </row>
    <row r="2" spans="1:69" ht="12.75" customHeight="1">
      <c r="A2" s="88"/>
      <c r="B2" s="433" t="str">
        <f>Punkti!A5</f>
        <v>BASK APS</v>
      </c>
      <c r="C2" s="433"/>
      <c r="D2" s="433"/>
      <c r="E2" s="433"/>
      <c r="F2" s="433" t="str">
        <f>Punkti!A8</f>
        <v>Ten Pin</v>
      </c>
      <c r="G2" s="433"/>
      <c r="H2" s="433"/>
      <c r="I2" s="433"/>
      <c r="J2" s="433" t="str">
        <f>Punkti!A11</f>
        <v>Jaunie Buki</v>
      </c>
      <c r="K2" s="433"/>
      <c r="L2" s="433"/>
      <c r="M2" s="433"/>
      <c r="N2" s="433" t="str">
        <f>Punkti!A14</f>
        <v>Pārdaugavas AVANGĀRDS</v>
      </c>
      <c r="O2" s="433"/>
      <c r="P2" s="433"/>
      <c r="Q2" s="433"/>
      <c r="R2" s="433" t="str">
        <f>Punkti!A17</f>
        <v>Liquide Time</v>
      </c>
      <c r="S2" s="433"/>
      <c r="T2" s="433"/>
      <c r="U2" s="433"/>
      <c r="V2" s="433" t="str">
        <f>Punkti!A20</f>
        <v>RR Dziednieks</v>
      </c>
      <c r="W2" s="433"/>
      <c r="X2" s="433"/>
      <c r="Y2" s="433"/>
      <c r="Z2" s="433" t="str">
        <f>Punkti!A23</f>
        <v>Šarmageddon</v>
      </c>
      <c r="AA2" s="433"/>
      <c r="AB2" s="433"/>
      <c r="AC2" s="433"/>
      <c r="AD2" s="433" t="str">
        <f>A26</f>
        <v>Wolfpack</v>
      </c>
      <c r="AE2" s="433"/>
      <c r="AF2" s="433"/>
      <c r="AG2" s="433"/>
      <c r="AH2" s="433" t="str">
        <f>A29</f>
        <v>Pandora</v>
      </c>
      <c r="AI2" s="433"/>
      <c r="AJ2" s="433"/>
      <c r="AK2" s="433"/>
      <c r="AL2" s="433" t="str">
        <f>A32</f>
        <v>CAPAROL</v>
      </c>
      <c r="AM2" s="433"/>
      <c r="AN2" s="433"/>
      <c r="AO2" s="433"/>
      <c r="AP2" s="433" t="str">
        <f>A35</f>
        <v>Returned</v>
      </c>
      <c r="AQ2" s="433"/>
      <c r="AR2" s="433"/>
      <c r="AS2" s="433"/>
      <c r="AT2" s="433" t="str">
        <f>A38</f>
        <v>Korness</v>
      </c>
      <c r="AU2" s="433"/>
      <c r="AV2" s="433"/>
      <c r="AW2" s="433"/>
      <c r="AX2" s="433" t="str">
        <f>A41</f>
        <v>Universal Services</v>
      </c>
      <c r="AY2" s="433"/>
      <c r="AZ2" s="433"/>
      <c r="BA2" s="433"/>
      <c r="BB2" s="433" t="str">
        <f>A44</f>
        <v>ŠAR-A</v>
      </c>
      <c r="BC2" s="433"/>
      <c r="BD2" s="433"/>
      <c r="BE2" s="433"/>
      <c r="BF2" s="433" t="str">
        <f>A47</f>
        <v>NB – 2</v>
      </c>
      <c r="BG2" s="433"/>
      <c r="BH2" s="433"/>
      <c r="BI2" s="433"/>
      <c r="BJ2" s="433" t="str">
        <f>A50</f>
        <v>NB-1</v>
      </c>
      <c r="BK2" s="433"/>
      <c r="BL2" s="433"/>
      <c r="BM2" s="433"/>
      <c r="BN2" s="88"/>
      <c r="BO2" s="12"/>
      <c r="BP2" s="12"/>
      <c r="BQ2" s="12"/>
    </row>
    <row r="3" spans="1:69" ht="12.75" customHeight="1">
      <c r="A3" s="89"/>
      <c r="B3" s="433" t="s">
        <v>21</v>
      </c>
      <c r="C3" s="433"/>
      <c r="D3" s="433"/>
      <c r="E3" s="433"/>
      <c r="F3" s="433" t="s">
        <v>21</v>
      </c>
      <c r="G3" s="433"/>
      <c r="H3" s="433"/>
      <c r="I3" s="433"/>
      <c r="J3" s="433" t="s">
        <v>21</v>
      </c>
      <c r="K3" s="433"/>
      <c r="L3" s="433"/>
      <c r="M3" s="433"/>
      <c r="N3" s="433" t="s">
        <v>21</v>
      </c>
      <c r="O3" s="433"/>
      <c r="P3" s="433"/>
      <c r="Q3" s="433"/>
      <c r="R3" s="433" t="s">
        <v>21</v>
      </c>
      <c r="S3" s="433"/>
      <c r="T3" s="433"/>
      <c r="U3" s="433"/>
      <c r="V3" s="433" t="s">
        <v>21</v>
      </c>
      <c r="W3" s="433"/>
      <c r="X3" s="433"/>
      <c r="Y3" s="433"/>
      <c r="Z3" s="433" t="s">
        <v>21</v>
      </c>
      <c r="AA3" s="433"/>
      <c r="AB3" s="433"/>
      <c r="AC3" s="433"/>
      <c r="AD3" s="433" t="s">
        <v>21</v>
      </c>
      <c r="AE3" s="433"/>
      <c r="AF3" s="433"/>
      <c r="AG3" s="433"/>
      <c r="AH3" s="433" t="s">
        <v>21</v>
      </c>
      <c r="AI3" s="433"/>
      <c r="AJ3" s="433"/>
      <c r="AK3" s="433"/>
      <c r="AL3" s="433" t="s">
        <v>21</v>
      </c>
      <c r="AM3" s="433"/>
      <c r="AN3" s="433"/>
      <c r="AO3" s="433"/>
      <c r="AP3" s="433" t="s">
        <v>21</v>
      </c>
      <c r="AQ3" s="433"/>
      <c r="AR3" s="433"/>
      <c r="AS3" s="433"/>
      <c r="AT3" s="433" t="s">
        <v>21</v>
      </c>
      <c r="AU3" s="433"/>
      <c r="AV3" s="433"/>
      <c r="AW3" s="433"/>
      <c r="AX3" s="433" t="s">
        <v>21</v>
      </c>
      <c r="AY3" s="433"/>
      <c r="AZ3" s="433"/>
      <c r="BA3" s="433"/>
      <c r="BB3" s="433" t="s">
        <v>21</v>
      </c>
      <c r="BC3" s="433"/>
      <c r="BD3" s="433"/>
      <c r="BE3" s="433"/>
      <c r="BF3" s="433" t="s">
        <v>21</v>
      </c>
      <c r="BG3" s="433"/>
      <c r="BH3" s="433"/>
      <c r="BI3" s="433"/>
      <c r="BJ3" s="433" t="s">
        <v>21</v>
      </c>
      <c r="BK3" s="433"/>
      <c r="BL3" s="433"/>
      <c r="BM3" s="433"/>
      <c r="BN3" s="89"/>
      <c r="BO3" s="35"/>
      <c r="BP3" s="35"/>
      <c r="BQ3" s="35"/>
    </row>
    <row r="4" spans="1:69" ht="12.75" customHeight="1">
      <c r="A4" s="89"/>
      <c r="B4" s="90" t="s">
        <v>22</v>
      </c>
      <c r="C4" s="90" t="s">
        <v>23</v>
      </c>
      <c r="D4" s="90" t="s">
        <v>24</v>
      </c>
      <c r="E4" s="90" t="s">
        <v>25</v>
      </c>
      <c r="F4" s="90" t="s">
        <v>22</v>
      </c>
      <c r="G4" s="90" t="s">
        <v>23</v>
      </c>
      <c r="H4" s="90" t="s">
        <v>24</v>
      </c>
      <c r="I4" s="90" t="s">
        <v>25</v>
      </c>
      <c r="J4" s="90" t="s">
        <v>22</v>
      </c>
      <c r="K4" s="90" t="s">
        <v>23</v>
      </c>
      <c r="L4" s="90" t="s">
        <v>24</v>
      </c>
      <c r="M4" s="90" t="s">
        <v>25</v>
      </c>
      <c r="N4" s="90" t="s">
        <v>22</v>
      </c>
      <c r="O4" s="90" t="s">
        <v>23</v>
      </c>
      <c r="P4" s="90" t="s">
        <v>24</v>
      </c>
      <c r="Q4" s="90" t="s">
        <v>25</v>
      </c>
      <c r="R4" s="90" t="s">
        <v>22</v>
      </c>
      <c r="S4" s="90" t="s">
        <v>23</v>
      </c>
      <c r="T4" s="90" t="s">
        <v>24</v>
      </c>
      <c r="U4" s="90" t="s">
        <v>25</v>
      </c>
      <c r="V4" s="90" t="s">
        <v>22</v>
      </c>
      <c r="W4" s="90" t="s">
        <v>23</v>
      </c>
      <c r="X4" s="90" t="s">
        <v>24</v>
      </c>
      <c r="Y4" s="90" t="s">
        <v>25</v>
      </c>
      <c r="Z4" s="90" t="s">
        <v>22</v>
      </c>
      <c r="AA4" s="90" t="s">
        <v>23</v>
      </c>
      <c r="AB4" s="90" t="s">
        <v>24</v>
      </c>
      <c r="AC4" s="90" t="s">
        <v>25</v>
      </c>
      <c r="AD4" s="90" t="s">
        <v>22</v>
      </c>
      <c r="AE4" s="90" t="s">
        <v>23</v>
      </c>
      <c r="AF4" s="90" t="s">
        <v>24</v>
      </c>
      <c r="AG4" s="90" t="s">
        <v>25</v>
      </c>
      <c r="AH4" s="90" t="s">
        <v>22</v>
      </c>
      <c r="AI4" s="90" t="s">
        <v>23</v>
      </c>
      <c r="AJ4" s="90" t="s">
        <v>24</v>
      </c>
      <c r="AK4" s="90" t="s">
        <v>25</v>
      </c>
      <c r="AL4" s="90" t="s">
        <v>22</v>
      </c>
      <c r="AM4" s="90" t="s">
        <v>23</v>
      </c>
      <c r="AN4" s="90" t="s">
        <v>24</v>
      </c>
      <c r="AO4" s="90" t="s">
        <v>25</v>
      </c>
      <c r="AP4" s="90" t="s">
        <v>22</v>
      </c>
      <c r="AQ4" s="90" t="s">
        <v>23</v>
      </c>
      <c r="AR4" s="90" t="s">
        <v>24</v>
      </c>
      <c r="AS4" s="90" t="s">
        <v>25</v>
      </c>
      <c r="AT4" s="90" t="s">
        <v>22</v>
      </c>
      <c r="AU4" s="90" t="s">
        <v>23</v>
      </c>
      <c r="AV4" s="90" t="s">
        <v>24</v>
      </c>
      <c r="AW4" s="90" t="s">
        <v>25</v>
      </c>
      <c r="AX4" s="90" t="s">
        <v>22</v>
      </c>
      <c r="AY4" s="90" t="s">
        <v>23</v>
      </c>
      <c r="AZ4" s="90" t="s">
        <v>24</v>
      </c>
      <c r="BA4" s="90" t="s">
        <v>25</v>
      </c>
      <c r="BB4" s="90" t="s">
        <v>22</v>
      </c>
      <c r="BC4" s="90" t="s">
        <v>23</v>
      </c>
      <c r="BD4" s="90" t="s">
        <v>24</v>
      </c>
      <c r="BE4" s="90" t="s">
        <v>25</v>
      </c>
      <c r="BF4" s="90" t="s">
        <v>22</v>
      </c>
      <c r="BG4" s="90" t="s">
        <v>23</v>
      </c>
      <c r="BH4" s="90" t="s">
        <v>24</v>
      </c>
      <c r="BI4" s="90" t="s">
        <v>25</v>
      </c>
      <c r="BJ4" s="90" t="s">
        <v>22</v>
      </c>
      <c r="BK4" s="90" t="s">
        <v>23</v>
      </c>
      <c r="BL4" s="90" t="s">
        <v>24</v>
      </c>
      <c r="BM4" s="90" t="s">
        <v>25</v>
      </c>
      <c r="BN4" s="89"/>
      <c r="BO4" s="91" t="s">
        <v>26</v>
      </c>
      <c r="BP4" s="91" t="s">
        <v>27</v>
      </c>
      <c r="BQ4" s="35"/>
    </row>
    <row r="5" spans="1:69" ht="19.5" customHeight="1">
      <c r="A5" s="432" t="s">
        <v>28</v>
      </c>
      <c r="B5" s="92"/>
      <c r="C5" s="93"/>
      <c r="D5" s="93"/>
      <c r="E5" s="94"/>
      <c r="F5" s="95">
        <v>0</v>
      </c>
      <c r="G5" s="96">
        <v>2</v>
      </c>
      <c r="H5" s="96">
        <v>0</v>
      </c>
      <c r="I5" s="96">
        <v>2</v>
      </c>
      <c r="J5" s="95">
        <v>2</v>
      </c>
      <c r="K5" s="96">
        <v>0</v>
      </c>
      <c r="L5" s="96">
        <v>0</v>
      </c>
      <c r="M5" s="96">
        <v>2</v>
      </c>
      <c r="N5" s="95">
        <v>2</v>
      </c>
      <c r="O5" s="96">
        <v>2</v>
      </c>
      <c r="P5" s="96">
        <v>2</v>
      </c>
      <c r="Q5" s="96">
        <v>2</v>
      </c>
      <c r="R5" s="95">
        <v>1</v>
      </c>
      <c r="S5" s="96">
        <v>2</v>
      </c>
      <c r="T5" s="96">
        <v>2</v>
      </c>
      <c r="U5" s="96">
        <v>0</v>
      </c>
      <c r="V5" s="95">
        <v>2</v>
      </c>
      <c r="W5" s="96">
        <v>0</v>
      </c>
      <c r="X5" s="96">
        <v>2</v>
      </c>
      <c r="Y5" s="96">
        <v>2</v>
      </c>
      <c r="Z5" s="95">
        <v>2</v>
      </c>
      <c r="AA5" s="96">
        <v>2</v>
      </c>
      <c r="AB5" s="96">
        <v>2</v>
      </c>
      <c r="AC5" s="96">
        <v>2</v>
      </c>
      <c r="AD5" s="95">
        <v>0</v>
      </c>
      <c r="AE5" s="96">
        <v>0</v>
      </c>
      <c r="AF5" s="96">
        <v>2</v>
      </c>
      <c r="AG5" s="96">
        <v>0</v>
      </c>
      <c r="AH5" s="95"/>
      <c r="AI5" s="96"/>
      <c r="AJ5" s="96"/>
      <c r="AK5" s="96"/>
      <c r="AL5" s="95"/>
      <c r="AM5" s="96"/>
      <c r="AN5" s="96"/>
      <c r="AO5" s="96"/>
      <c r="AP5" s="95"/>
      <c r="AQ5" s="96"/>
      <c r="AR5" s="96"/>
      <c r="AS5" s="96"/>
      <c r="AT5" s="95"/>
      <c r="AU5" s="96"/>
      <c r="AV5" s="96"/>
      <c r="AW5" s="96"/>
      <c r="AX5" s="95"/>
      <c r="AY5" s="96"/>
      <c r="AZ5" s="96"/>
      <c r="BA5" s="96"/>
      <c r="BB5" s="95"/>
      <c r="BC5" s="96"/>
      <c r="BD5" s="96"/>
      <c r="BE5" s="96"/>
      <c r="BF5" s="95"/>
      <c r="BG5" s="96"/>
      <c r="BH5" s="96"/>
      <c r="BI5" s="96"/>
      <c r="BJ5" s="95"/>
      <c r="BK5" s="96"/>
      <c r="BL5" s="96"/>
      <c r="BM5" s="96"/>
      <c r="BN5" s="430" t="str">
        <f>Punkti!A5</f>
        <v>BASK APS</v>
      </c>
      <c r="BO5" s="97">
        <f>SUM(Punkti!B5:BM5)</f>
        <v>37</v>
      </c>
      <c r="BP5" s="97">
        <f>SUM(Punkti!B6:BM6)</f>
        <v>10</v>
      </c>
      <c r="BQ5" s="12"/>
    </row>
    <row r="6" spans="1:69" ht="19.5" customHeight="1">
      <c r="A6" s="432"/>
      <c r="B6" s="98"/>
      <c r="C6" s="99"/>
      <c r="D6" s="99"/>
      <c r="E6" s="100"/>
      <c r="F6" s="98">
        <v>0</v>
      </c>
      <c r="G6" s="99"/>
      <c r="H6" s="99"/>
      <c r="I6" s="99"/>
      <c r="J6" s="98">
        <v>2</v>
      </c>
      <c r="K6" s="99"/>
      <c r="L6" s="99"/>
      <c r="M6" s="99"/>
      <c r="N6" s="98">
        <v>2</v>
      </c>
      <c r="O6" s="99"/>
      <c r="P6" s="99"/>
      <c r="Q6" s="99"/>
      <c r="R6" s="98">
        <v>2</v>
      </c>
      <c r="S6" s="99"/>
      <c r="T6" s="99"/>
      <c r="U6" s="99"/>
      <c r="V6" s="98">
        <v>2</v>
      </c>
      <c r="W6" s="99"/>
      <c r="X6" s="99"/>
      <c r="Y6" s="99"/>
      <c r="Z6" s="98">
        <v>2</v>
      </c>
      <c r="AA6" s="99"/>
      <c r="AB6" s="99"/>
      <c r="AC6" s="99"/>
      <c r="AD6" s="98">
        <v>0</v>
      </c>
      <c r="AE6" s="99"/>
      <c r="AF6" s="99"/>
      <c r="AG6" s="99"/>
      <c r="AH6" s="98"/>
      <c r="AI6" s="99"/>
      <c r="AJ6" s="99"/>
      <c r="AK6" s="99"/>
      <c r="AL6" s="98"/>
      <c r="AM6" s="99"/>
      <c r="AN6" s="99"/>
      <c r="AO6" s="99"/>
      <c r="AP6" s="98"/>
      <c r="AQ6" s="99"/>
      <c r="AR6" s="99"/>
      <c r="AS6" s="99"/>
      <c r="AT6" s="98"/>
      <c r="AU6" s="99"/>
      <c r="AV6" s="99"/>
      <c r="AW6" s="99"/>
      <c r="AX6" s="98"/>
      <c r="AY6" s="99"/>
      <c r="AZ6" s="99"/>
      <c r="BA6" s="99"/>
      <c r="BB6" s="98"/>
      <c r="BC6" s="99"/>
      <c r="BD6" s="99"/>
      <c r="BE6" s="99"/>
      <c r="BF6" s="98"/>
      <c r="BG6" s="99"/>
      <c r="BH6" s="99"/>
      <c r="BI6" s="99"/>
      <c r="BJ6" s="98"/>
      <c r="BK6" s="99"/>
      <c r="BL6" s="99"/>
      <c r="BM6" s="99"/>
      <c r="BN6" s="430"/>
      <c r="BO6" s="97"/>
      <c r="BP6" s="97"/>
      <c r="BQ6" s="12"/>
    </row>
    <row r="7" spans="1:69" ht="19.5" customHeight="1">
      <c r="A7" s="432"/>
      <c r="B7" s="101"/>
      <c r="C7" s="102"/>
      <c r="D7" s="102"/>
      <c r="E7" s="103"/>
      <c r="F7" s="104"/>
      <c r="G7" s="105"/>
      <c r="H7" s="105"/>
      <c r="I7" s="105"/>
      <c r="J7" s="104"/>
      <c r="K7" s="105"/>
      <c r="L7" s="105"/>
      <c r="M7" s="105"/>
      <c r="N7" s="104"/>
      <c r="O7" s="105"/>
      <c r="P7" s="105"/>
      <c r="Q7" s="105"/>
      <c r="R7" s="104"/>
      <c r="S7" s="105"/>
      <c r="T7" s="105"/>
      <c r="U7" s="105"/>
      <c r="V7" s="104"/>
      <c r="W7" s="105"/>
      <c r="X7" s="105"/>
      <c r="Y7" s="105"/>
      <c r="Z7" s="104"/>
      <c r="AA7" s="105"/>
      <c r="AB7" s="105"/>
      <c r="AC7" s="105"/>
      <c r="AD7" s="104"/>
      <c r="AE7" s="105"/>
      <c r="AF7" s="105"/>
      <c r="AG7" s="105"/>
      <c r="AH7" s="104"/>
      <c r="AI7" s="105"/>
      <c r="AJ7" s="105"/>
      <c r="AK7" s="105"/>
      <c r="AL7" s="104"/>
      <c r="AM7" s="105"/>
      <c r="AN7" s="105"/>
      <c r="AO7" s="105"/>
      <c r="AP7" s="104"/>
      <c r="AQ7" s="105"/>
      <c r="AR7" s="105"/>
      <c r="AS7" s="105"/>
      <c r="AT7" s="104"/>
      <c r="AU7" s="105"/>
      <c r="AV7" s="105"/>
      <c r="AW7" s="105"/>
      <c r="AX7" s="104"/>
      <c r="AY7" s="105"/>
      <c r="AZ7" s="105"/>
      <c r="BA7" s="105"/>
      <c r="BB7" s="104"/>
      <c r="BC7" s="105"/>
      <c r="BD7" s="105"/>
      <c r="BE7" s="105"/>
      <c r="BF7" s="104"/>
      <c r="BG7" s="105"/>
      <c r="BH7" s="105"/>
      <c r="BI7" s="105"/>
      <c r="BJ7" s="104"/>
      <c r="BK7" s="105"/>
      <c r="BL7" s="105"/>
      <c r="BM7" s="105"/>
      <c r="BN7" s="430"/>
      <c r="BO7" s="97"/>
      <c r="BP7" s="97"/>
      <c r="BQ7" s="12"/>
    </row>
    <row r="8" spans="1:69" ht="19.5" customHeight="1">
      <c r="A8" s="432" t="s">
        <v>29</v>
      </c>
      <c r="B8" s="95">
        <v>2</v>
      </c>
      <c r="C8" s="96">
        <v>0</v>
      </c>
      <c r="D8" s="96">
        <v>2</v>
      </c>
      <c r="E8" s="96">
        <v>0</v>
      </c>
      <c r="F8" s="92"/>
      <c r="G8" s="106"/>
      <c r="H8" s="106"/>
      <c r="I8" s="106"/>
      <c r="J8" s="95">
        <v>0</v>
      </c>
      <c r="K8" s="96">
        <v>2</v>
      </c>
      <c r="L8" s="96">
        <v>2</v>
      </c>
      <c r="M8" s="96">
        <v>0</v>
      </c>
      <c r="N8" s="95">
        <v>0</v>
      </c>
      <c r="O8" s="96">
        <v>2</v>
      </c>
      <c r="P8" s="96">
        <v>2</v>
      </c>
      <c r="Q8" s="96">
        <v>2</v>
      </c>
      <c r="R8" s="95">
        <v>2</v>
      </c>
      <c r="S8" s="96">
        <v>0</v>
      </c>
      <c r="T8" s="96">
        <v>2</v>
      </c>
      <c r="U8" s="96">
        <v>0</v>
      </c>
      <c r="V8" s="95">
        <v>0</v>
      </c>
      <c r="W8" s="96">
        <v>0</v>
      </c>
      <c r="X8" s="96">
        <v>0</v>
      </c>
      <c r="Y8" s="96">
        <v>2</v>
      </c>
      <c r="Z8" s="95">
        <v>2</v>
      </c>
      <c r="AA8" s="96">
        <v>2</v>
      </c>
      <c r="AB8" s="96">
        <v>2</v>
      </c>
      <c r="AC8" s="96">
        <v>2</v>
      </c>
      <c r="AD8" s="95">
        <v>2</v>
      </c>
      <c r="AE8" s="96">
        <v>2</v>
      </c>
      <c r="AF8" s="96">
        <v>2</v>
      </c>
      <c r="AG8" s="96">
        <v>2</v>
      </c>
      <c r="AH8" s="95"/>
      <c r="AI8" s="96"/>
      <c r="AJ8" s="96"/>
      <c r="AK8" s="96"/>
      <c r="AL8" s="95"/>
      <c r="AM8" s="96"/>
      <c r="AN8" s="96"/>
      <c r="AO8" s="96"/>
      <c r="AP8" s="95"/>
      <c r="AQ8" s="96"/>
      <c r="AR8" s="96"/>
      <c r="AS8" s="96"/>
      <c r="AT8" s="95"/>
      <c r="AU8" s="96"/>
      <c r="AV8" s="96"/>
      <c r="AW8" s="96"/>
      <c r="AX8" s="95"/>
      <c r="AY8" s="96"/>
      <c r="AZ8" s="96"/>
      <c r="BA8" s="96"/>
      <c r="BB8" s="95"/>
      <c r="BC8" s="96"/>
      <c r="BD8" s="96"/>
      <c r="BE8" s="96"/>
      <c r="BF8" s="95"/>
      <c r="BG8" s="96"/>
      <c r="BH8" s="96"/>
      <c r="BI8" s="96"/>
      <c r="BJ8" s="95"/>
      <c r="BK8" s="96"/>
      <c r="BL8" s="96"/>
      <c r="BM8" s="96"/>
      <c r="BN8" s="430" t="str">
        <f>Punkti!A8</f>
        <v>Ten Pin</v>
      </c>
      <c r="BO8" s="97">
        <f>SUM(Punkti!B8:BM8)</f>
        <v>36</v>
      </c>
      <c r="BP8" s="97">
        <f>SUM(Punkti!B9:BM9)</f>
        <v>12</v>
      </c>
      <c r="BQ8" s="12"/>
    </row>
    <row r="9" spans="1:69" ht="19.5" customHeight="1">
      <c r="A9" s="432"/>
      <c r="B9" s="98">
        <v>2</v>
      </c>
      <c r="C9" s="99"/>
      <c r="D9" s="99"/>
      <c r="E9" s="99"/>
      <c r="F9" s="98"/>
      <c r="G9" s="99"/>
      <c r="H9" s="99"/>
      <c r="I9" s="99"/>
      <c r="J9" s="98">
        <v>2</v>
      </c>
      <c r="K9" s="99"/>
      <c r="L9" s="99"/>
      <c r="M9" s="99"/>
      <c r="N9" s="98">
        <v>2</v>
      </c>
      <c r="O9" s="99"/>
      <c r="P9" s="99"/>
      <c r="Q9" s="99"/>
      <c r="R9" s="98">
        <v>2</v>
      </c>
      <c r="S9" s="99"/>
      <c r="T9" s="99"/>
      <c r="U9" s="99"/>
      <c r="V9" s="98">
        <v>0</v>
      </c>
      <c r="W9" s="99"/>
      <c r="X9" s="99"/>
      <c r="Y9" s="99"/>
      <c r="Z9" s="98">
        <v>2</v>
      </c>
      <c r="AA9" s="99"/>
      <c r="AB9" s="99"/>
      <c r="AC9" s="99"/>
      <c r="AD9" s="98">
        <v>2</v>
      </c>
      <c r="AE9" s="99"/>
      <c r="AF9" s="99"/>
      <c r="AG9" s="99"/>
      <c r="AH9" s="98"/>
      <c r="AI9" s="99"/>
      <c r="AJ9" s="99"/>
      <c r="AK9" s="99"/>
      <c r="AL9" s="98"/>
      <c r="AM9" s="99"/>
      <c r="AN9" s="99"/>
      <c r="AO9" s="99"/>
      <c r="AP9" s="98"/>
      <c r="AQ9" s="99"/>
      <c r="AR9" s="99"/>
      <c r="AS9" s="99"/>
      <c r="AT9" s="98"/>
      <c r="AU9" s="99"/>
      <c r="AV9" s="99"/>
      <c r="AW9" s="99"/>
      <c r="AX9" s="98"/>
      <c r="AY9" s="99"/>
      <c r="AZ9" s="99"/>
      <c r="BA9" s="99"/>
      <c r="BB9" s="98"/>
      <c r="BC9" s="99"/>
      <c r="BD9" s="99"/>
      <c r="BE9" s="99"/>
      <c r="BF9" s="98"/>
      <c r="BG9" s="99"/>
      <c r="BH9" s="99"/>
      <c r="BI9" s="99"/>
      <c r="BJ9" s="98"/>
      <c r="BK9" s="99"/>
      <c r="BL9" s="99"/>
      <c r="BM9" s="99"/>
      <c r="BN9" s="430"/>
      <c r="BO9" s="97"/>
      <c r="BP9" s="97"/>
      <c r="BQ9" s="12"/>
    </row>
    <row r="10" spans="1:69" ht="19.5" customHeight="1">
      <c r="A10" s="432"/>
      <c r="B10" s="104"/>
      <c r="C10" s="105"/>
      <c r="D10" s="105"/>
      <c r="E10" s="105"/>
      <c r="F10" s="101"/>
      <c r="G10" s="102"/>
      <c r="H10" s="102"/>
      <c r="I10" s="102"/>
      <c r="J10" s="104"/>
      <c r="K10" s="105"/>
      <c r="L10" s="105"/>
      <c r="M10" s="105"/>
      <c r="N10" s="104"/>
      <c r="O10" s="105"/>
      <c r="P10" s="105"/>
      <c r="Q10" s="105"/>
      <c r="R10" s="104"/>
      <c r="S10" s="105"/>
      <c r="T10" s="105"/>
      <c r="U10" s="105"/>
      <c r="V10" s="104"/>
      <c r="W10" s="105"/>
      <c r="X10" s="105"/>
      <c r="Y10" s="105"/>
      <c r="Z10" s="104"/>
      <c r="AA10" s="105"/>
      <c r="AB10" s="105"/>
      <c r="AC10" s="105"/>
      <c r="AD10" s="104"/>
      <c r="AE10" s="105"/>
      <c r="AF10" s="105"/>
      <c r="AG10" s="105"/>
      <c r="AH10" s="104"/>
      <c r="AI10" s="105"/>
      <c r="AJ10" s="105"/>
      <c r="AK10" s="105"/>
      <c r="AL10" s="104"/>
      <c r="AM10" s="105"/>
      <c r="AN10" s="105"/>
      <c r="AO10" s="105"/>
      <c r="AP10" s="104"/>
      <c r="AQ10" s="105"/>
      <c r="AR10" s="105"/>
      <c r="AS10" s="105"/>
      <c r="AT10" s="104"/>
      <c r="AU10" s="105"/>
      <c r="AV10" s="105"/>
      <c r="AW10" s="105"/>
      <c r="AX10" s="104"/>
      <c r="AY10" s="105"/>
      <c r="AZ10" s="105"/>
      <c r="BA10" s="105"/>
      <c r="BB10" s="104"/>
      <c r="BC10" s="105"/>
      <c r="BD10" s="105"/>
      <c r="BE10" s="105"/>
      <c r="BF10" s="104"/>
      <c r="BG10" s="105"/>
      <c r="BH10" s="105"/>
      <c r="BI10" s="105"/>
      <c r="BJ10" s="104"/>
      <c r="BK10" s="105"/>
      <c r="BL10" s="105"/>
      <c r="BM10" s="105"/>
      <c r="BN10" s="430"/>
      <c r="BO10" s="97"/>
      <c r="BP10" s="97"/>
      <c r="BQ10" s="12"/>
    </row>
    <row r="11" spans="1:69" ht="19.5" customHeight="1">
      <c r="A11" s="432" t="s">
        <v>30</v>
      </c>
      <c r="B11" s="95">
        <v>0</v>
      </c>
      <c r="C11" s="96">
        <v>2</v>
      </c>
      <c r="D11" s="96">
        <v>2</v>
      </c>
      <c r="E11" s="96">
        <v>0</v>
      </c>
      <c r="F11" s="95">
        <v>2</v>
      </c>
      <c r="G11" s="96">
        <v>0</v>
      </c>
      <c r="H11" s="96">
        <v>0</v>
      </c>
      <c r="I11" s="96">
        <v>2</v>
      </c>
      <c r="J11" s="92"/>
      <c r="K11" s="106"/>
      <c r="L11" s="106"/>
      <c r="M11" s="106"/>
      <c r="N11" s="95">
        <v>2</v>
      </c>
      <c r="O11" s="96">
        <v>2</v>
      </c>
      <c r="P11" s="96">
        <v>0</v>
      </c>
      <c r="Q11" s="96">
        <v>0</v>
      </c>
      <c r="R11" s="95">
        <v>0</v>
      </c>
      <c r="S11" s="96">
        <v>0</v>
      </c>
      <c r="T11" s="96">
        <v>2</v>
      </c>
      <c r="U11" s="96">
        <v>2</v>
      </c>
      <c r="V11" s="95">
        <v>0</v>
      </c>
      <c r="W11" s="96">
        <v>2</v>
      </c>
      <c r="X11" s="96">
        <v>0</v>
      </c>
      <c r="Y11" s="96">
        <v>2</v>
      </c>
      <c r="Z11" s="95">
        <v>2</v>
      </c>
      <c r="AA11" s="96">
        <v>2</v>
      </c>
      <c r="AB11" s="96">
        <v>2</v>
      </c>
      <c r="AC11" s="96">
        <v>2</v>
      </c>
      <c r="AD11" s="95">
        <v>1</v>
      </c>
      <c r="AE11" s="96">
        <v>0</v>
      </c>
      <c r="AF11" s="96">
        <v>2</v>
      </c>
      <c r="AG11" s="96">
        <v>0</v>
      </c>
      <c r="AH11" s="95"/>
      <c r="AI11" s="96"/>
      <c r="AJ11" s="96"/>
      <c r="AK11" s="96"/>
      <c r="AL11" s="95"/>
      <c r="AM11" s="96"/>
      <c r="AN11" s="96"/>
      <c r="AO11" s="96"/>
      <c r="AP11" s="95"/>
      <c r="AQ11" s="96"/>
      <c r="AR11" s="96"/>
      <c r="AS11" s="96"/>
      <c r="AT11" s="95"/>
      <c r="AU11" s="96"/>
      <c r="AV11" s="96"/>
      <c r="AW11" s="96"/>
      <c r="AX11" s="95"/>
      <c r="AY11" s="96"/>
      <c r="AZ11" s="96"/>
      <c r="BA11" s="96"/>
      <c r="BB11" s="95"/>
      <c r="BC11" s="96"/>
      <c r="BD11" s="96"/>
      <c r="BE11" s="96"/>
      <c r="BF11" s="95"/>
      <c r="BG11" s="96"/>
      <c r="BH11" s="96"/>
      <c r="BI11" s="96"/>
      <c r="BJ11" s="95"/>
      <c r="BK11" s="96"/>
      <c r="BL11" s="96"/>
      <c r="BM11" s="96"/>
      <c r="BN11" s="430" t="str">
        <f>Punkti!A11</f>
        <v>Jaunie Buki</v>
      </c>
      <c r="BO11" s="97">
        <f>SUM(Punkti!B11:BM11)</f>
        <v>31</v>
      </c>
      <c r="BP11" s="97">
        <f>SUM(Punkti!B12:BM12)</f>
        <v>4</v>
      </c>
      <c r="BQ11" s="12"/>
    </row>
    <row r="12" spans="1:69" ht="19.5" customHeight="1">
      <c r="A12" s="432"/>
      <c r="B12" s="98">
        <v>0</v>
      </c>
      <c r="C12" s="99"/>
      <c r="D12" s="99"/>
      <c r="E12" s="99"/>
      <c r="F12" s="98">
        <v>0</v>
      </c>
      <c r="G12" s="99"/>
      <c r="H12" s="99"/>
      <c r="I12" s="99"/>
      <c r="J12" s="98"/>
      <c r="K12" s="99"/>
      <c r="L12" s="99"/>
      <c r="M12" s="99"/>
      <c r="N12" s="98">
        <v>0</v>
      </c>
      <c r="O12" s="99"/>
      <c r="P12" s="99"/>
      <c r="Q12" s="99"/>
      <c r="R12" s="98">
        <v>0</v>
      </c>
      <c r="S12" s="99"/>
      <c r="T12" s="99"/>
      <c r="U12" s="99"/>
      <c r="V12" s="98">
        <v>2</v>
      </c>
      <c r="W12" s="99"/>
      <c r="X12" s="99"/>
      <c r="Y12" s="99"/>
      <c r="Z12" s="98">
        <v>2</v>
      </c>
      <c r="AA12" s="99"/>
      <c r="AB12" s="99"/>
      <c r="AC12" s="99"/>
      <c r="AD12" s="98">
        <v>0</v>
      </c>
      <c r="AE12" s="99"/>
      <c r="AF12" s="99"/>
      <c r="AG12" s="99"/>
      <c r="AH12" s="98"/>
      <c r="AI12" s="99"/>
      <c r="AJ12" s="99"/>
      <c r="AK12" s="99"/>
      <c r="AL12" s="98"/>
      <c r="AM12" s="99"/>
      <c r="AN12" s="99"/>
      <c r="AO12" s="99"/>
      <c r="AP12" s="98"/>
      <c r="AQ12" s="99"/>
      <c r="AR12" s="99"/>
      <c r="AS12" s="99"/>
      <c r="AT12" s="98"/>
      <c r="AU12" s="99"/>
      <c r="AV12" s="99"/>
      <c r="AW12" s="99"/>
      <c r="AX12" s="98"/>
      <c r="AY12" s="99"/>
      <c r="AZ12" s="99"/>
      <c r="BA12" s="99"/>
      <c r="BB12" s="98"/>
      <c r="BC12" s="99"/>
      <c r="BD12" s="99"/>
      <c r="BE12" s="99"/>
      <c r="BF12" s="98"/>
      <c r="BG12" s="99"/>
      <c r="BH12" s="99"/>
      <c r="BI12" s="99"/>
      <c r="BJ12" s="98"/>
      <c r="BK12" s="99"/>
      <c r="BL12" s="99"/>
      <c r="BM12" s="99"/>
      <c r="BN12" s="430"/>
      <c r="BO12" s="97"/>
      <c r="BP12" s="97"/>
      <c r="BQ12" s="12"/>
    </row>
    <row r="13" spans="1:69" ht="19.5" customHeight="1">
      <c r="A13" s="432"/>
      <c r="B13" s="104"/>
      <c r="C13" s="105"/>
      <c r="D13" s="105"/>
      <c r="E13" s="105"/>
      <c r="F13" s="104"/>
      <c r="G13" s="105"/>
      <c r="H13" s="105"/>
      <c r="I13" s="105"/>
      <c r="J13" s="101"/>
      <c r="K13" s="102"/>
      <c r="L13" s="102"/>
      <c r="M13" s="102"/>
      <c r="N13" s="104"/>
      <c r="O13" s="105"/>
      <c r="P13" s="105"/>
      <c r="Q13" s="105"/>
      <c r="R13" s="104"/>
      <c r="S13" s="105"/>
      <c r="T13" s="105"/>
      <c r="U13" s="105"/>
      <c r="V13" s="104"/>
      <c r="W13" s="105"/>
      <c r="X13" s="105"/>
      <c r="Y13" s="105"/>
      <c r="Z13" s="104"/>
      <c r="AA13" s="105"/>
      <c r="AB13" s="105"/>
      <c r="AC13" s="105"/>
      <c r="AD13" s="104"/>
      <c r="AE13" s="105"/>
      <c r="AF13" s="105"/>
      <c r="AG13" s="105"/>
      <c r="AH13" s="104"/>
      <c r="AI13" s="105"/>
      <c r="AJ13" s="105"/>
      <c r="AK13" s="105"/>
      <c r="AL13" s="104"/>
      <c r="AM13" s="105"/>
      <c r="AN13" s="105"/>
      <c r="AO13" s="105"/>
      <c r="AP13" s="104"/>
      <c r="AQ13" s="105"/>
      <c r="AR13" s="105"/>
      <c r="AS13" s="105"/>
      <c r="AT13" s="104"/>
      <c r="AU13" s="105"/>
      <c r="AV13" s="105"/>
      <c r="AW13" s="105"/>
      <c r="AX13" s="104"/>
      <c r="AY13" s="105"/>
      <c r="AZ13" s="105"/>
      <c r="BA13" s="105"/>
      <c r="BB13" s="104"/>
      <c r="BC13" s="105"/>
      <c r="BD13" s="105"/>
      <c r="BE13" s="105"/>
      <c r="BF13" s="104"/>
      <c r="BG13" s="105"/>
      <c r="BH13" s="105"/>
      <c r="BI13" s="105"/>
      <c r="BJ13" s="104"/>
      <c r="BK13" s="105"/>
      <c r="BL13" s="105"/>
      <c r="BM13" s="105"/>
      <c r="BN13" s="430"/>
      <c r="BO13" s="97"/>
      <c r="BP13" s="97"/>
      <c r="BQ13" s="12"/>
    </row>
    <row r="14" spans="1:69" ht="19.5" customHeight="1">
      <c r="A14" s="429" t="s">
        <v>31</v>
      </c>
      <c r="B14" s="95">
        <v>0</v>
      </c>
      <c r="C14" s="96">
        <v>0</v>
      </c>
      <c r="D14" s="96">
        <v>0</v>
      </c>
      <c r="E14" s="96">
        <v>0</v>
      </c>
      <c r="F14" s="95">
        <v>2</v>
      </c>
      <c r="G14" s="96">
        <v>0</v>
      </c>
      <c r="H14" s="96">
        <v>0</v>
      </c>
      <c r="I14" s="96">
        <v>0</v>
      </c>
      <c r="J14" s="95">
        <v>0</v>
      </c>
      <c r="K14" s="96">
        <v>0</v>
      </c>
      <c r="L14" s="96">
        <v>2</v>
      </c>
      <c r="M14" s="96">
        <v>2</v>
      </c>
      <c r="N14" s="92"/>
      <c r="O14" s="106"/>
      <c r="P14" s="106"/>
      <c r="Q14" s="106"/>
      <c r="R14" s="95">
        <v>0</v>
      </c>
      <c r="S14" s="96">
        <v>2</v>
      </c>
      <c r="T14" s="96">
        <v>0</v>
      </c>
      <c r="U14" s="96">
        <v>0</v>
      </c>
      <c r="V14" s="95">
        <v>0</v>
      </c>
      <c r="W14" s="96">
        <v>0</v>
      </c>
      <c r="X14" s="96">
        <v>0</v>
      </c>
      <c r="Y14" s="96">
        <v>0</v>
      </c>
      <c r="Z14" s="95">
        <v>0</v>
      </c>
      <c r="AA14" s="96">
        <v>2</v>
      </c>
      <c r="AB14" s="96">
        <v>2</v>
      </c>
      <c r="AC14" s="96">
        <v>2</v>
      </c>
      <c r="AD14" s="95">
        <v>0</v>
      </c>
      <c r="AE14" s="96">
        <v>2</v>
      </c>
      <c r="AF14" s="96">
        <v>0</v>
      </c>
      <c r="AG14" s="96">
        <v>0</v>
      </c>
      <c r="AH14" s="95"/>
      <c r="AI14" s="96"/>
      <c r="AJ14" s="96"/>
      <c r="AK14" s="96"/>
      <c r="AL14" s="95"/>
      <c r="AM14" s="96"/>
      <c r="AN14" s="96"/>
      <c r="AO14" s="96"/>
      <c r="AP14" s="95"/>
      <c r="AQ14" s="96"/>
      <c r="AR14" s="96"/>
      <c r="AS14" s="96"/>
      <c r="AT14" s="95"/>
      <c r="AU14" s="96"/>
      <c r="AV14" s="96"/>
      <c r="AW14" s="96"/>
      <c r="AX14" s="95"/>
      <c r="AY14" s="96"/>
      <c r="AZ14" s="96"/>
      <c r="BA14" s="96"/>
      <c r="BB14" s="95"/>
      <c r="BC14" s="96"/>
      <c r="BD14" s="96"/>
      <c r="BE14" s="96"/>
      <c r="BF14" s="95"/>
      <c r="BG14" s="96"/>
      <c r="BH14" s="96"/>
      <c r="BI14" s="96"/>
      <c r="BJ14" s="95"/>
      <c r="BK14" s="96"/>
      <c r="BL14" s="96"/>
      <c r="BM14" s="96"/>
      <c r="BN14" s="430" t="str">
        <f>Punkti!A14</f>
        <v>Pārdaugavas AVANGĀRDS</v>
      </c>
      <c r="BO14" s="97">
        <f>SUM(Punkti!B14:BM14)</f>
        <v>16</v>
      </c>
      <c r="BP14" s="97">
        <f>SUM(Punkti!B15:BM15)</f>
        <v>6</v>
      </c>
      <c r="BQ14" s="12"/>
    </row>
    <row r="15" spans="1:69" ht="19.5" customHeight="1">
      <c r="A15" s="429"/>
      <c r="B15" s="98">
        <v>0</v>
      </c>
      <c r="C15" s="99"/>
      <c r="D15" s="99"/>
      <c r="E15" s="99"/>
      <c r="F15" s="98">
        <v>0</v>
      </c>
      <c r="G15" s="99"/>
      <c r="H15" s="99"/>
      <c r="I15" s="99"/>
      <c r="J15" s="98">
        <v>2</v>
      </c>
      <c r="K15" s="99"/>
      <c r="L15" s="99"/>
      <c r="M15" s="99"/>
      <c r="N15" s="98"/>
      <c r="O15" s="99"/>
      <c r="P15" s="99"/>
      <c r="Q15" s="99"/>
      <c r="R15" s="98">
        <v>0</v>
      </c>
      <c r="S15" s="99"/>
      <c r="T15" s="99"/>
      <c r="U15" s="99"/>
      <c r="V15" s="98">
        <v>0</v>
      </c>
      <c r="W15" s="99"/>
      <c r="X15" s="99"/>
      <c r="Y15" s="99"/>
      <c r="Z15" s="98">
        <v>2</v>
      </c>
      <c r="AA15" s="99"/>
      <c r="AB15" s="99"/>
      <c r="AC15" s="99"/>
      <c r="AD15" s="98">
        <v>2</v>
      </c>
      <c r="AE15" s="99"/>
      <c r="AF15" s="99"/>
      <c r="AG15" s="99"/>
      <c r="AH15" s="98"/>
      <c r="AI15" s="99"/>
      <c r="AJ15" s="99"/>
      <c r="AK15" s="99"/>
      <c r="AL15" s="98"/>
      <c r="AM15" s="99"/>
      <c r="AN15" s="99"/>
      <c r="AO15" s="99"/>
      <c r="AP15" s="98"/>
      <c r="AQ15" s="99"/>
      <c r="AR15" s="99"/>
      <c r="AS15" s="99"/>
      <c r="AT15" s="98"/>
      <c r="AU15" s="99"/>
      <c r="AV15" s="99"/>
      <c r="AW15" s="99"/>
      <c r="AX15" s="98"/>
      <c r="AY15" s="99"/>
      <c r="AZ15" s="99"/>
      <c r="BA15" s="99"/>
      <c r="BB15" s="98"/>
      <c r="BC15" s="99"/>
      <c r="BD15" s="99"/>
      <c r="BE15" s="99"/>
      <c r="BF15" s="98"/>
      <c r="BG15" s="99"/>
      <c r="BH15" s="99"/>
      <c r="BI15" s="99"/>
      <c r="BJ15" s="98"/>
      <c r="BK15" s="99"/>
      <c r="BL15" s="99"/>
      <c r="BM15" s="99"/>
      <c r="BN15" s="430"/>
      <c r="BO15" s="97"/>
      <c r="BP15" s="97"/>
      <c r="BQ15" s="12"/>
    </row>
    <row r="16" spans="1:69" ht="19.5" customHeight="1">
      <c r="A16" s="429"/>
      <c r="B16" s="104"/>
      <c r="C16" s="105"/>
      <c r="D16" s="105"/>
      <c r="E16" s="105"/>
      <c r="F16" s="104"/>
      <c r="G16" s="105"/>
      <c r="H16" s="105"/>
      <c r="I16" s="105"/>
      <c r="J16" s="104"/>
      <c r="K16" s="105"/>
      <c r="L16" s="105"/>
      <c r="M16" s="107"/>
      <c r="N16" s="98"/>
      <c r="O16" s="99"/>
      <c r="P16" s="99"/>
      <c r="Q16" s="99"/>
      <c r="R16" s="104"/>
      <c r="S16" s="105"/>
      <c r="T16" s="105"/>
      <c r="U16" s="105"/>
      <c r="V16" s="104"/>
      <c r="W16" s="105"/>
      <c r="X16" s="105"/>
      <c r="Y16" s="105"/>
      <c r="Z16" s="104"/>
      <c r="AA16" s="105"/>
      <c r="AB16" s="105"/>
      <c r="AC16" s="105"/>
      <c r="AD16" s="104"/>
      <c r="AE16" s="105"/>
      <c r="AF16" s="105"/>
      <c r="AG16" s="105"/>
      <c r="AH16" s="104"/>
      <c r="AI16" s="105"/>
      <c r="AJ16" s="105"/>
      <c r="AK16" s="105"/>
      <c r="AL16" s="104"/>
      <c r="AM16" s="105"/>
      <c r="AN16" s="105"/>
      <c r="AO16" s="105"/>
      <c r="AP16" s="104"/>
      <c r="AQ16" s="105"/>
      <c r="AR16" s="105"/>
      <c r="AS16" s="105"/>
      <c r="AT16" s="104"/>
      <c r="AU16" s="105"/>
      <c r="AV16" s="105"/>
      <c r="AW16" s="105"/>
      <c r="AX16" s="104"/>
      <c r="AY16" s="105"/>
      <c r="AZ16" s="105"/>
      <c r="BA16" s="105"/>
      <c r="BB16" s="104"/>
      <c r="BC16" s="105"/>
      <c r="BD16" s="105"/>
      <c r="BE16" s="105"/>
      <c r="BF16" s="104"/>
      <c r="BG16" s="105"/>
      <c r="BH16" s="105"/>
      <c r="BI16" s="105"/>
      <c r="BJ16" s="104"/>
      <c r="BK16" s="105"/>
      <c r="BL16" s="105"/>
      <c r="BM16" s="105"/>
      <c r="BN16" s="430"/>
      <c r="BO16" s="97"/>
      <c r="BP16" s="97"/>
      <c r="BQ16" s="12"/>
    </row>
    <row r="17" spans="1:69" ht="19.5" customHeight="1">
      <c r="A17" s="431" t="s">
        <v>32</v>
      </c>
      <c r="B17" s="95">
        <v>1</v>
      </c>
      <c r="C17" s="96">
        <v>0</v>
      </c>
      <c r="D17" s="96">
        <v>0</v>
      </c>
      <c r="E17" s="96">
        <v>2</v>
      </c>
      <c r="F17" s="95">
        <v>0</v>
      </c>
      <c r="G17" s="96">
        <v>2</v>
      </c>
      <c r="H17" s="96">
        <v>0</v>
      </c>
      <c r="I17" s="96">
        <v>2</v>
      </c>
      <c r="J17" s="95">
        <v>2</v>
      </c>
      <c r="K17" s="96">
        <v>2</v>
      </c>
      <c r="L17" s="96">
        <v>0</v>
      </c>
      <c r="M17" s="96">
        <v>0</v>
      </c>
      <c r="N17" s="95">
        <v>2</v>
      </c>
      <c r="O17" s="96">
        <v>0</v>
      </c>
      <c r="P17" s="96">
        <v>2</v>
      </c>
      <c r="Q17" s="96">
        <v>2</v>
      </c>
      <c r="R17" s="92"/>
      <c r="S17" s="106"/>
      <c r="T17" s="106"/>
      <c r="U17" s="106"/>
      <c r="V17" s="95">
        <v>1</v>
      </c>
      <c r="W17" s="96">
        <v>0</v>
      </c>
      <c r="X17" s="96">
        <v>0</v>
      </c>
      <c r="Y17" s="96">
        <v>0</v>
      </c>
      <c r="Z17" s="95">
        <v>2</v>
      </c>
      <c r="AA17" s="96">
        <v>2</v>
      </c>
      <c r="AB17" s="96">
        <v>2</v>
      </c>
      <c r="AC17" s="96">
        <v>2</v>
      </c>
      <c r="AD17" s="95">
        <v>2</v>
      </c>
      <c r="AE17" s="96">
        <v>2</v>
      </c>
      <c r="AF17" s="96">
        <v>2</v>
      </c>
      <c r="AG17" s="96">
        <v>0</v>
      </c>
      <c r="AH17" s="95"/>
      <c r="AI17" s="96"/>
      <c r="AJ17" s="96"/>
      <c r="AK17" s="96"/>
      <c r="AL17" s="95"/>
      <c r="AM17" s="96"/>
      <c r="AN17" s="96"/>
      <c r="AO17" s="96"/>
      <c r="AP17" s="95"/>
      <c r="AQ17" s="96"/>
      <c r="AR17" s="96"/>
      <c r="AS17" s="96"/>
      <c r="AT17" s="95"/>
      <c r="AU17" s="96"/>
      <c r="AV17" s="96"/>
      <c r="AW17" s="96"/>
      <c r="AX17" s="95"/>
      <c r="AY17" s="96"/>
      <c r="AZ17" s="96"/>
      <c r="BA17" s="96"/>
      <c r="BB17" s="95"/>
      <c r="BC17" s="96"/>
      <c r="BD17" s="96"/>
      <c r="BE17" s="96"/>
      <c r="BF17" s="95"/>
      <c r="BG17" s="96"/>
      <c r="BH17" s="96"/>
      <c r="BI17" s="96"/>
      <c r="BJ17" s="95"/>
      <c r="BK17" s="96"/>
      <c r="BL17" s="96"/>
      <c r="BM17" s="96"/>
      <c r="BN17" s="430" t="str">
        <f>Punkti!A17</f>
        <v>Liquide Time</v>
      </c>
      <c r="BO17" s="97">
        <f>SUM(Punkti!B17:BM17)</f>
        <v>32</v>
      </c>
      <c r="BP17" s="97">
        <f>SUM(Punkti!B18:BM18)</f>
        <v>6</v>
      </c>
      <c r="BQ17" s="12"/>
    </row>
    <row r="18" spans="1:69" ht="19.5" customHeight="1">
      <c r="A18" s="431"/>
      <c r="B18" s="98">
        <v>0</v>
      </c>
      <c r="C18" s="99"/>
      <c r="D18" s="99"/>
      <c r="E18" s="99"/>
      <c r="F18" s="98">
        <v>0</v>
      </c>
      <c r="G18" s="99"/>
      <c r="H18" s="99"/>
      <c r="I18" s="99"/>
      <c r="J18" s="98">
        <v>2</v>
      </c>
      <c r="K18" s="99"/>
      <c r="L18" s="99"/>
      <c r="M18" s="99"/>
      <c r="N18" s="98">
        <v>2</v>
      </c>
      <c r="O18" s="99"/>
      <c r="P18" s="99"/>
      <c r="Q18" s="99"/>
      <c r="R18" s="98"/>
      <c r="S18" s="99"/>
      <c r="T18" s="99"/>
      <c r="U18" s="99"/>
      <c r="V18" s="98">
        <v>0</v>
      </c>
      <c r="W18" s="99"/>
      <c r="X18" s="99"/>
      <c r="Y18" s="99"/>
      <c r="Z18" s="98">
        <v>2</v>
      </c>
      <c r="AA18" s="99"/>
      <c r="AB18" s="99"/>
      <c r="AC18" s="99"/>
      <c r="AD18" s="98">
        <v>0</v>
      </c>
      <c r="AE18" s="99"/>
      <c r="AF18" s="99"/>
      <c r="AG18" s="99"/>
      <c r="AH18" s="98"/>
      <c r="AI18" s="99"/>
      <c r="AJ18" s="99"/>
      <c r="AK18" s="99"/>
      <c r="AL18" s="98"/>
      <c r="AM18" s="99"/>
      <c r="AN18" s="99"/>
      <c r="AO18" s="99"/>
      <c r="AP18" s="98"/>
      <c r="AQ18" s="99"/>
      <c r="AR18" s="99"/>
      <c r="AS18" s="99"/>
      <c r="AT18" s="98"/>
      <c r="AU18" s="99"/>
      <c r="AV18" s="99"/>
      <c r="AW18" s="99"/>
      <c r="AX18" s="98"/>
      <c r="AY18" s="99"/>
      <c r="AZ18" s="99"/>
      <c r="BA18" s="99"/>
      <c r="BB18" s="98"/>
      <c r="BC18" s="99"/>
      <c r="BD18" s="99"/>
      <c r="BE18" s="99"/>
      <c r="BF18" s="98"/>
      <c r="BG18" s="99"/>
      <c r="BH18" s="99"/>
      <c r="BI18" s="99"/>
      <c r="BJ18" s="98"/>
      <c r="BK18" s="99"/>
      <c r="BL18" s="99"/>
      <c r="BM18" s="99"/>
      <c r="BN18" s="430"/>
      <c r="BO18" s="97"/>
      <c r="BP18" s="97"/>
      <c r="BQ18" s="12"/>
    </row>
    <row r="19" spans="1:69" ht="19.5" customHeight="1">
      <c r="A19" s="431"/>
      <c r="B19" s="104"/>
      <c r="C19" s="105"/>
      <c r="D19" s="105"/>
      <c r="E19" s="105"/>
      <c r="F19" s="104"/>
      <c r="G19" s="105"/>
      <c r="H19" s="105"/>
      <c r="I19" s="105"/>
      <c r="J19" s="104"/>
      <c r="K19" s="105"/>
      <c r="L19" s="105"/>
      <c r="M19" s="105"/>
      <c r="N19" s="104"/>
      <c r="O19" s="105"/>
      <c r="P19" s="105"/>
      <c r="Q19" s="105"/>
      <c r="R19" s="98"/>
      <c r="S19" s="99"/>
      <c r="T19" s="99"/>
      <c r="U19" s="99"/>
      <c r="V19" s="104"/>
      <c r="W19" s="105"/>
      <c r="X19" s="105"/>
      <c r="Y19" s="105"/>
      <c r="Z19" s="104"/>
      <c r="AA19" s="105"/>
      <c r="AB19" s="105"/>
      <c r="AC19" s="105"/>
      <c r="AD19" s="104"/>
      <c r="AE19" s="105"/>
      <c r="AF19" s="105"/>
      <c r="AG19" s="105"/>
      <c r="AH19" s="104"/>
      <c r="AI19" s="105"/>
      <c r="AJ19" s="105"/>
      <c r="AK19" s="105"/>
      <c r="AL19" s="104"/>
      <c r="AM19" s="105"/>
      <c r="AN19" s="105"/>
      <c r="AO19" s="105"/>
      <c r="AP19" s="104"/>
      <c r="AQ19" s="105"/>
      <c r="AR19" s="105"/>
      <c r="AS19" s="105"/>
      <c r="AT19" s="104"/>
      <c r="AU19" s="105"/>
      <c r="AV19" s="105"/>
      <c r="AW19" s="105"/>
      <c r="AX19" s="104"/>
      <c r="AY19" s="105"/>
      <c r="AZ19" s="105"/>
      <c r="BA19" s="105"/>
      <c r="BB19" s="104"/>
      <c r="BC19" s="105"/>
      <c r="BD19" s="105"/>
      <c r="BE19" s="105"/>
      <c r="BF19" s="104"/>
      <c r="BG19" s="105"/>
      <c r="BH19" s="105"/>
      <c r="BI19" s="105"/>
      <c r="BJ19" s="104"/>
      <c r="BK19" s="105"/>
      <c r="BL19" s="105"/>
      <c r="BM19" s="105"/>
      <c r="BN19" s="430"/>
      <c r="BO19" s="97"/>
      <c r="BP19" s="97"/>
      <c r="BQ19" s="12"/>
    </row>
    <row r="20" spans="1:69" ht="19.5" customHeight="1">
      <c r="A20" s="429" t="s">
        <v>33</v>
      </c>
      <c r="B20" s="95">
        <v>0</v>
      </c>
      <c r="C20" s="96">
        <v>2</v>
      </c>
      <c r="D20" s="96">
        <v>0</v>
      </c>
      <c r="E20" s="96">
        <v>0</v>
      </c>
      <c r="F20" s="95">
        <v>2</v>
      </c>
      <c r="G20" s="96">
        <v>2</v>
      </c>
      <c r="H20" s="96">
        <v>2</v>
      </c>
      <c r="I20" s="96">
        <v>0</v>
      </c>
      <c r="J20" s="95">
        <v>2</v>
      </c>
      <c r="K20" s="96">
        <v>0</v>
      </c>
      <c r="L20" s="96">
        <v>2</v>
      </c>
      <c r="M20" s="96">
        <v>0</v>
      </c>
      <c r="N20" s="95">
        <v>2</v>
      </c>
      <c r="O20" s="96">
        <v>2</v>
      </c>
      <c r="P20" s="96">
        <v>2</v>
      </c>
      <c r="Q20" s="96">
        <v>2</v>
      </c>
      <c r="R20" s="95">
        <v>1</v>
      </c>
      <c r="S20" s="96">
        <v>2</v>
      </c>
      <c r="T20" s="96">
        <v>2</v>
      </c>
      <c r="U20" s="96">
        <v>2</v>
      </c>
      <c r="V20" s="92"/>
      <c r="W20" s="93"/>
      <c r="X20" s="93"/>
      <c r="Y20" s="94"/>
      <c r="Z20" s="95">
        <v>2</v>
      </c>
      <c r="AA20" s="96">
        <v>2</v>
      </c>
      <c r="AB20" s="96">
        <v>2</v>
      </c>
      <c r="AC20" s="96">
        <v>2</v>
      </c>
      <c r="AD20" s="95">
        <v>2</v>
      </c>
      <c r="AE20" s="96">
        <v>2</v>
      </c>
      <c r="AF20" s="96">
        <v>2</v>
      </c>
      <c r="AG20" s="96">
        <v>2</v>
      </c>
      <c r="AH20" s="95"/>
      <c r="AI20" s="96"/>
      <c r="AJ20" s="96"/>
      <c r="AK20" s="96"/>
      <c r="AL20" s="95"/>
      <c r="AM20" s="96"/>
      <c r="AN20" s="96"/>
      <c r="AO20" s="96"/>
      <c r="AP20" s="95"/>
      <c r="AQ20" s="96"/>
      <c r="AR20" s="96"/>
      <c r="AS20" s="96"/>
      <c r="AT20" s="95"/>
      <c r="AU20" s="96"/>
      <c r="AV20" s="96"/>
      <c r="AW20" s="96"/>
      <c r="AX20" s="95"/>
      <c r="AY20" s="96"/>
      <c r="AZ20" s="96"/>
      <c r="BA20" s="96"/>
      <c r="BB20" s="95"/>
      <c r="BC20" s="96"/>
      <c r="BD20" s="96"/>
      <c r="BE20" s="96"/>
      <c r="BF20" s="95"/>
      <c r="BG20" s="96"/>
      <c r="BH20" s="96"/>
      <c r="BI20" s="96"/>
      <c r="BJ20" s="95"/>
      <c r="BK20" s="96"/>
      <c r="BL20" s="96"/>
      <c r="BM20" s="96"/>
      <c r="BN20" s="430" t="str">
        <f>Punkti!A20</f>
        <v>RR Dziednieks</v>
      </c>
      <c r="BO20" s="97">
        <f>SUM(Punkti!B20:BM20)</f>
        <v>43</v>
      </c>
      <c r="BP20" s="97">
        <f>SUM(Punkti!B21:BM21)</f>
        <v>10</v>
      </c>
      <c r="BQ20" s="12"/>
    </row>
    <row r="21" spans="1:69" ht="19.5" customHeight="1">
      <c r="A21" s="429"/>
      <c r="B21" s="98">
        <v>0</v>
      </c>
      <c r="C21" s="99"/>
      <c r="D21" s="99"/>
      <c r="E21" s="99"/>
      <c r="F21" s="98">
        <v>2</v>
      </c>
      <c r="G21" s="99"/>
      <c r="H21" s="99"/>
      <c r="I21" s="99"/>
      <c r="J21" s="98">
        <v>0</v>
      </c>
      <c r="K21" s="99"/>
      <c r="L21" s="99"/>
      <c r="M21" s="99"/>
      <c r="N21" s="98">
        <v>2</v>
      </c>
      <c r="O21" s="99"/>
      <c r="P21" s="99"/>
      <c r="Q21" s="99"/>
      <c r="R21" s="98">
        <v>2</v>
      </c>
      <c r="S21" s="99"/>
      <c r="T21" s="99"/>
      <c r="U21" s="99"/>
      <c r="V21" s="98"/>
      <c r="W21" s="99"/>
      <c r="X21" s="99"/>
      <c r="Y21" s="100"/>
      <c r="Z21" s="98">
        <v>2</v>
      </c>
      <c r="AA21" s="99"/>
      <c r="AB21" s="99"/>
      <c r="AC21" s="99"/>
      <c r="AD21" s="98">
        <v>2</v>
      </c>
      <c r="AE21" s="99"/>
      <c r="AF21" s="99"/>
      <c r="AG21" s="99"/>
      <c r="AH21" s="98"/>
      <c r="AI21" s="99"/>
      <c r="AJ21" s="99"/>
      <c r="AK21" s="99"/>
      <c r="AL21" s="98"/>
      <c r="AM21" s="99"/>
      <c r="AN21" s="99"/>
      <c r="AO21" s="99"/>
      <c r="AP21" s="98"/>
      <c r="AQ21" s="99"/>
      <c r="AR21" s="99"/>
      <c r="AS21" s="99"/>
      <c r="AT21" s="98"/>
      <c r="AU21" s="99"/>
      <c r="AV21" s="99"/>
      <c r="AW21" s="99"/>
      <c r="AX21" s="98"/>
      <c r="AY21" s="99"/>
      <c r="AZ21" s="99"/>
      <c r="BA21" s="99"/>
      <c r="BB21" s="98"/>
      <c r="BC21" s="99"/>
      <c r="BD21" s="99"/>
      <c r="BE21" s="99"/>
      <c r="BF21" s="98"/>
      <c r="BG21" s="99"/>
      <c r="BH21" s="99"/>
      <c r="BI21" s="99"/>
      <c r="BJ21" s="98"/>
      <c r="BK21" s="99"/>
      <c r="BL21" s="99"/>
      <c r="BM21" s="99"/>
      <c r="BN21" s="430"/>
      <c r="BO21" s="97"/>
      <c r="BP21" s="97"/>
      <c r="BQ21" s="12"/>
    </row>
    <row r="22" spans="1:69" ht="19.5" customHeight="1">
      <c r="A22" s="429"/>
      <c r="B22" s="104"/>
      <c r="C22" s="105"/>
      <c r="D22" s="105"/>
      <c r="E22" s="105"/>
      <c r="F22" s="104"/>
      <c r="G22" s="105"/>
      <c r="H22" s="105"/>
      <c r="I22" s="105"/>
      <c r="J22" s="104"/>
      <c r="K22" s="105"/>
      <c r="L22" s="105"/>
      <c r="M22" s="105"/>
      <c r="N22" s="104"/>
      <c r="O22" s="105"/>
      <c r="P22" s="105"/>
      <c r="Q22" s="105"/>
      <c r="R22" s="104"/>
      <c r="S22" s="105"/>
      <c r="T22" s="105"/>
      <c r="U22" s="105"/>
      <c r="V22" s="101"/>
      <c r="W22" s="102"/>
      <c r="X22" s="102"/>
      <c r="Y22" s="103"/>
      <c r="Z22" s="104"/>
      <c r="AA22" s="105"/>
      <c r="AB22" s="105"/>
      <c r="AC22" s="105"/>
      <c r="AD22" s="104"/>
      <c r="AE22" s="105"/>
      <c r="AF22" s="105"/>
      <c r="AG22" s="105"/>
      <c r="AH22" s="104"/>
      <c r="AI22" s="105"/>
      <c r="AJ22" s="105"/>
      <c r="AK22" s="105"/>
      <c r="AL22" s="104"/>
      <c r="AM22" s="105"/>
      <c r="AN22" s="105"/>
      <c r="AO22" s="105"/>
      <c r="AP22" s="104"/>
      <c r="AQ22" s="105"/>
      <c r="AR22" s="105"/>
      <c r="AS22" s="105"/>
      <c r="AT22" s="104"/>
      <c r="AU22" s="105"/>
      <c r="AV22" s="105"/>
      <c r="AW22" s="105"/>
      <c r="AX22" s="104"/>
      <c r="AY22" s="105"/>
      <c r="AZ22" s="105"/>
      <c r="BA22" s="105"/>
      <c r="BB22" s="104"/>
      <c r="BC22" s="105"/>
      <c r="BD22" s="105"/>
      <c r="BE22" s="105"/>
      <c r="BF22" s="104"/>
      <c r="BG22" s="105"/>
      <c r="BH22" s="105"/>
      <c r="BI22" s="105"/>
      <c r="BJ22" s="104"/>
      <c r="BK22" s="105"/>
      <c r="BL22" s="105"/>
      <c r="BM22" s="105"/>
      <c r="BN22" s="430"/>
      <c r="BO22" s="97"/>
      <c r="BP22" s="97"/>
      <c r="BQ22" s="12"/>
    </row>
    <row r="23" spans="1:69" ht="19.5" customHeight="1">
      <c r="A23" s="431" t="s">
        <v>34</v>
      </c>
      <c r="B23" s="95">
        <v>0</v>
      </c>
      <c r="C23" s="96">
        <v>0</v>
      </c>
      <c r="D23" s="96">
        <v>0</v>
      </c>
      <c r="E23" s="96">
        <v>0</v>
      </c>
      <c r="F23" s="95">
        <v>0</v>
      </c>
      <c r="G23" s="96">
        <v>0</v>
      </c>
      <c r="H23" s="96">
        <v>0</v>
      </c>
      <c r="I23" s="96">
        <v>0</v>
      </c>
      <c r="J23" s="95">
        <v>0</v>
      </c>
      <c r="K23" s="96">
        <v>0</v>
      </c>
      <c r="L23" s="96">
        <v>0</v>
      </c>
      <c r="M23" s="96">
        <v>0</v>
      </c>
      <c r="N23" s="95">
        <v>2</v>
      </c>
      <c r="O23" s="96">
        <v>0</v>
      </c>
      <c r="P23" s="96">
        <v>0</v>
      </c>
      <c r="Q23" s="96">
        <v>0</v>
      </c>
      <c r="R23" s="95">
        <v>0</v>
      </c>
      <c r="S23" s="96">
        <v>0</v>
      </c>
      <c r="T23" s="96">
        <v>0</v>
      </c>
      <c r="U23" s="96">
        <v>0</v>
      </c>
      <c r="V23" s="95">
        <v>0</v>
      </c>
      <c r="W23" s="96">
        <v>0</v>
      </c>
      <c r="X23" s="96">
        <v>0</v>
      </c>
      <c r="Y23" s="96">
        <v>0</v>
      </c>
      <c r="Z23" s="92"/>
      <c r="AA23" s="93"/>
      <c r="AB23" s="93"/>
      <c r="AC23" s="94"/>
      <c r="AD23" s="95">
        <v>0</v>
      </c>
      <c r="AE23" s="96">
        <v>2</v>
      </c>
      <c r="AF23" s="96">
        <v>0</v>
      </c>
      <c r="AG23" s="96">
        <v>0</v>
      </c>
      <c r="AH23" s="95"/>
      <c r="AI23" s="96"/>
      <c r="AJ23" s="96"/>
      <c r="AK23" s="96"/>
      <c r="AL23" s="95"/>
      <c r="AM23" s="96"/>
      <c r="AN23" s="96"/>
      <c r="AO23" s="96"/>
      <c r="AP23" s="95"/>
      <c r="AQ23" s="96"/>
      <c r="AR23" s="96"/>
      <c r="AS23" s="96"/>
      <c r="AT23" s="95"/>
      <c r="AU23" s="96"/>
      <c r="AV23" s="96"/>
      <c r="AW23" s="96"/>
      <c r="AX23" s="95"/>
      <c r="AY23" s="96"/>
      <c r="AZ23" s="96"/>
      <c r="BA23" s="96"/>
      <c r="BB23" s="95"/>
      <c r="BC23" s="96"/>
      <c r="BD23" s="96"/>
      <c r="BE23" s="96"/>
      <c r="BF23" s="95"/>
      <c r="BG23" s="96"/>
      <c r="BH23" s="96"/>
      <c r="BI23" s="96"/>
      <c r="BJ23" s="95"/>
      <c r="BK23" s="96"/>
      <c r="BL23" s="96"/>
      <c r="BM23" s="96"/>
      <c r="BN23" s="430" t="str">
        <f>Punkti!A23</f>
        <v>Šarmageddon</v>
      </c>
      <c r="BO23" s="97">
        <f>SUM(Punkti!B23:BM23)</f>
        <v>4</v>
      </c>
      <c r="BP23" s="97">
        <f>SUM(Punkti!B24:BM24)</f>
        <v>0</v>
      </c>
      <c r="BQ23" s="12"/>
    </row>
    <row r="24" spans="1:69" ht="19.5" customHeight="1">
      <c r="A24" s="431"/>
      <c r="B24" s="98">
        <v>0</v>
      </c>
      <c r="C24" s="99"/>
      <c r="D24" s="99"/>
      <c r="E24" s="99"/>
      <c r="F24" s="98">
        <v>0</v>
      </c>
      <c r="G24" s="99"/>
      <c r="H24" s="99"/>
      <c r="I24" s="99"/>
      <c r="J24" s="98">
        <v>0</v>
      </c>
      <c r="K24" s="99"/>
      <c r="L24" s="99"/>
      <c r="M24" s="99"/>
      <c r="N24" s="98">
        <v>0</v>
      </c>
      <c r="O24" s="99"/>
      <c r="P24" s="99"/>
      <c r="Q24" s="99"/>
      <c r="R24" s="98">
        <v>0</v>
      </c>
      <c r="S24" s="99"/>
      <c r="T24" s="99"/>
      <c r="U24" s="99"/>
      <c r="V24" s="98">
        <v>0</v>
      </c>
      <c r="W24" s="99"/>
      <c r="X24" s="99"/>
      <c r="Y24" s="99"/>
      <c r="Z24" s="98"/>
      <c r="AA24" s="99"/>
      <c r="AB24" s="99"/>
      <c r="AC24" s="100"/>
      <c r="AD24" s="98">
        <v>0</v>
      </c>
      <c r="AE24" s="99"/>
      <c r="AF24" s="99"/>
      <c r="AG24" s="99"/>
      <c r="AH24" s="98"/>
      <c r="AI24" s="99"/>
      <c r="AJ24" s="99"/>
      <c r="AK24" s="99"/>
      <c r="AL24" s="98"/>
      <c r="AM24" s="99"/>
      <c r="AN24" s="99"/>
      <c r="AO24" s="99"/>
      <c r="AP24" s="98"/>
      <c r="AQ24" s="99"/>
      <c r="AR24" s="99"/>
      <c r="AS24" s="99"/>
      <c r="AT24" s="98"/>
      <c r="AU24" s="99"/>
      <c r="AV24" s="99"/>
      <c r="AW24" s="99"/>
      <c r="AX24" s="98"/>
      <c r="AY24" s="99"/>
      <c r="AZ24" s="99"/>
      <c r="BA24" s="99"/>
      <c r="BB24" s="98"/>
      <c r="BC24" s="99"/>
      <c r="BD24" s="99"/>
      <c r="BE24" s="99"/>
      <c r="BF24" s="98"/>
      <c r="BG24" s="99"/>
      <c r="BH24" s="99"/>
      <c r="BI24" s="99"/>
      <c r="BJ24" s="98"/>
      <c r="BK24" s="99"/>
      <c r="BL24" s="99"/>
      <c r="BM24" s="99"/>
      <c r="BN24" s="430"/>
      <c r="BO24" s="97"/>
      <c r="BP24" s="97"/>
      <c r="BQ24" s="12"/>
    </row>
    <row r="25" spans="1:69" ht="19.5" customHeight="1">
      <c r="A25" s="431"/>
      <c r="B25" s="104"/>
      <c r="C25" s="105"/>
      <c r="D25" s="105"/>
      <c r="E25" s="105"/>
      <c r="F25" s="104"/>
      <c r="G25" s="105"/>
      <c r="H25" s="105"/>
      <c r="I25" s="105"/>
      <c r="J25" s="104"/>
      <c r="K25" s="105"/>
      <c r="L25" s="105"/>
      <c r="M25" s="105"/>
      <c r="N25" s="104"/>
      <c r="O25" s="105"/>
      <c r="P25" s="105"/>
      <c r="Q25" s="105"/>
      <c r="R25" s="104"/>
      <c r="S25" s="105"/>
      <c r="T25" s="105"/>
      <c r="U25" s="105"/>
      <c r="V25" s="104"/>
      <c r="W25" s="105"/>
      <c r="X25" s="105"/>
      <c r="Y25" s="105"/>
      <c r="Z25" s="101"/>
      <c r="AA25" s="102"/>
      <c r="AB25" s="102"/>
      <c r="AC25" s="103"/>
      <c r="AD25" s="104"/>
      <c r="AE25" s="105"/>
      <c r="AF25" s="105"/>
      <c r="AG25" s="105"/>
      <c r="AH25" s="104"/>
      <c r="AI25" s="105"/>
      <c r="AJ25" s="105"/>
      <c r="AK25" s="105"/>
      <c r="AL25" s="104"/>
      <c r="AM25" s="105"/>
      <c r="AN25" s="105"/>
      <c r="AO25" s="105"/>
      <c r="AP25" s="104"/>
      <c r="AQ25" s="105"/>
      <c r="AR25" s="105"/>
      <c r="AS25" s="105"/>
      <c r="AT25" s="104"/>
      <c r="AU25" s="105"/>
      <c r="AV25" s="105"/>
      <c r="AW25" s="105"/>
      <c r="AX25" s="104"/>
      <c r="AY25" s="105"/>
      <c r="AZ25" s="105"/>
      <c r="BA25" s="105"/>
      <c r="BB25" s="104"/>
      <c r="BC25" s="105"/>
      <c r="BD25" s="105"/>
      <c r="BE25" s="105"/>
      <c r="BF25" s="104"/>
      <c r="BG25" s="105"/>
      <c r="BH25" s="105"/>
      <c r="BI25" s="105"/>
      <c r="BJ25" s="104"/>
      <c r="BK25" s="105"/>
      <c r="BL25" s="105"/>
      <c r="BM25" s="105"/>
      <c r="BN25" s="430"/>
      <c r="BO25" s="97"/>
      <c r="BP25" s="97"/>
      <c r="BQ25" s="12"/>
    </row>
    <row r="26" spans="1:69" ht="19.5" customHeight="1">
      <c r="A26" s="431" t="s">
        <v>35</v>
      </c>
      <c r="B26" s="95">
        <v>2</v>
      </c>
      <c r="C26" s="96">
        <v>2</v>
      </c>
      <c r="D26" s="96">
        <v>0</v>
      </c>
      <c r="E26" s="96">
        <v>2</v>
      </c>
      <c r="F26" s="95">
        <v>0</v>
      </c>
      <c r="G26" s="96">
        <v>0</v>
      </c>
      <c r="H26" s="96">
        <v>0</v>
      </c>
      <c r="I26" s="96">
        <v>0</v>
      </c>
      <c r="J26" s="95">
        <v>1</v>
      </c>
      <c r="K26" s="96">
        <v>2</v>
      </c>
      <c r="L26" s="96">
        <v>0</v>
      </c>
      <c r="M26" s="96">
        <v>2</v>
      </c>
      <c r="N26" s="95">
        <v>2</v>
      </c>
      <c r="O26" s="96">
        <v>0</v>
      </c>
      <c r="P26" s="96">
        <v>2</v>
      </c>
      <c r="Q26" s="96">
        <v>2</v>
      </c>
      <c r="R26" s="95">
        <v>0</v>
      </c>
      <c r="S26" s="96">
        <v>0</v>
      </c>
      <c r="T26" s="96">
        <v>0</v>
      </c>
      <c r="U26" s="96">
        <v>2</v>
      </c>
      <c r="V26" s="95">
        <v>0</v>
      </c>
      <c r="W26" s="96">
        <v>0</v>
      </c>
      <c r="X26" s="96">
        <v>0</v>
      </c>
      <c r="Y26" s="96">
        <v>0</v>
      </c>
      <c r="Z26" s="95">
        <v>2</v>
      </c>
      <c r="AA26" s="96">
        <v>0</v>
      </c>
      <c r="AB26" s="96">
        <v>2</v>
      </c>
      <c r="AC26" s="96">
        <v>2</v>
      </c>
      <c r="AD26" s="92"/>
      <c r="AE26" s="93"/>
      <c r="AF26" s="93"/>
      <c r="AG26" s="94"/>
      <c r="AH26" s="95"/>
      <c r="AI26" s="96"/>
      <c r="AJ26" s="96"/>
      <c r="AK26" s="96"/>
      <c r="AL26" s="95"/>
      <c r="AM26" s="96"/>
      <c r="AN26" s="96"/>
      <c r="AO26" s="96"/>
      <c r="AP26" s="95"/>
      <c r="AQ26" s="96"/>
      <c r="AR26" s="96"/>
      <c r="AS26" s="96"/>
      <c r="AT26" s="95"/>
      <c r="AU26" s="96"/>
      <c r="AV26" s="96"/>
      <c r="AW26" s="96"/>
      <c r="AX26" s="95"/>
      <c r="AY26" s="96"/>
      <c r="AZ26" s="96"/>
      <c r="BA26" s="96"/>
      <c r="BB26" s="95"/>
      <c r="BC26" s="96"/>
      <c r="BD26" s="96"/>
      <c r="BE26" s="96"/>
      <c r="BF26" s="95"/>
      <c r="BG26" s="96"/>
      <c r="BH26" s="96"/>
      <c r="BI26" s="96"/>
      <c r="BJ26" s="95"/>
      <c r="BK26" s="96"/>
      <c r="BL26" s="96"/>
      <c r="BM26" s="96"/>
      <c r="BN26" s="430" t="str">
        <f>Punkti!A26</f>
        <v>Wolfpack</v>
      </c>
      <c r="BO26" s="97">
        <f>SUM(Punkti!B26:BM26)</f>
        <v>25</v>
      </c>
      <c r="BP26" s="97">
        <f>SUM(Punkti!B27:BM27)</f>
        <v>8</v>
      </c>
      <c r="BQ26" s="12"/>
    </row>
    <row r="27" spans="1:69" ht="19.5" customHeight="1">
      <c r="A27" s="431"/>
      <c r="B27" s="98">
        <v>2</v>
      </c>
      <c r="C27" s="99"/>
      <c r="D27" s="99"/>
      <c r="E27" s="99"/>
      <c r="F27" s="98">
        <v>0</v>
      </c>
      <c r="G27" s="99"/>
      <c r="H27" s="99"/>
      <c r="I27" s="99"/>
      <c r="J27" s="98">
        <v>2</v>
      </c>
      <c r="K27" s="99"/>
      <c r="L27" s="99"/>
      <c r="M27" s="99"/>
      <c r="N27" s="98">
        <v>0</v>
      </c>
      <c r="O27" s="99"/>
      <c r="P27" s="99"/>
      <c r="Q27" s="99"/>
      <c r="R27" s="98">
        <v>2</v>
      </c>
      <c r="S27" s="99"/>
      <c r="T27" s="99"/>
      <c r="U27" s="99"/>
      <c r="V27" s="98">
        <v>0</v>
      </c>
      <c r="W27" s="99"/>
      <c r="X27" s="99"/>
      <c r="Y27" s="99"/>
      <c r="Z27" s="98">
        <v>2</v>
      </c>
      <c r="AA27" s="99"/>
      <c r="AB27" s="99"/>
      <c r="AC27" s="99"/>
      <c r="AD27" s="98"/>
      <c r="AE27" s="99"/>
      <c r="AF27" s="99"/>
      <c r="AG27" s="100"/>
      <c r="AH27" s="98"/>
      <c r="AI27" s="99"/>
      <c r="AJ27" s="99"/>
      <c r="AK27" s="99"/>
      <c r="AL27" s="98"/>
      <c r="AM27" s="99"/>
      <c r="AN27" s="99"/>
      <c r="AO27" s="99"/>
      <c r="AP27" s="98"/>
      <c r="AQ27" s="99"/>
      <c r="AR27" s="99"/>
      <c r="AS27" s="99"/>
      <c r="AT27" s="98"/>
      <c r="AU27" s="99"/>
      <c r="AV27" s="99"/>
      <c r="AW27" s="99"/>
      <c r="AX27" s="98"/>
      <c r="AY27" s="99"/>
      <c r="AZ27" s="99"/>
      <c r="BA27" s="99"/>
      <c r="BB27" s="98"/>
      <c r="BC27" s="99"/>
      <c r="BD27" s="99"/>
      <c r="BE27" s="99"/>
      <c r="BF27" s="98"/>
      <c r="BG27" s="99"/>
      <c r="BH27" s="99"/>
      <c r="BI27" s="99"/>
      <c r="BJ27" s="98"/>
      <c r="BK27" s="99"/>
      <c r="BL27" s="99"/>
      <c r="BM27" s="99"/>
      <c r="BN27" s="430"/>
      <c r="BO27" s="97"/>
      <c r="BP27" s="97"/>
      <c r="BQ27" s="12"/>
    </row>
    <row r="28" spans="1:69" ht="19.5" customHeight="1">
      <c r="A28" s="431"/>
      <c r="B28" s="104"/>
      <c r="C28" s="105"/>
      <c r="D28" s="105"/>
      <c r="E28" s="105"/>
      <c r="F28" s="104"/>
      <c r="G28" s="105"/>
      <c r="H28" s="105"/>
      <c r="I28" s="105"/>
      <c r="J28" s="104"/>
      <c r="K28" s="105"/>
      <c r="L28" s="105"/>
      <c r="M28" s="105"/>
      <c r="N28" s="104"/>
      <c r="O28" s="105"/>
      <c r="P28" s="105"/>
      <c r="Q28" s="105"/>
      <c r="R28" s="104"/>
      <c r="S28" s="105"/>
      <c r="T28" s="105"/>
      <c r="U28" s="105"/>
      <c r="V28" s="104"/>
      <c r="W28" s="105"/>
      <c r="X28" s="105"/>
      <c r="Y28" s="105"/>
      <c r="Z28" s="104"/>
      <c r="AA28" s="105"/>
      <c r="AB28" s="105"/>
      <c r="AC28" s="105"/>
      <c r="AD28" s="101"/>
      <c r="AE28" s="102"/>
      <c r="AF28" s="102"/>
      <c r="AG28" s="103"/>
      <c r="AH28" s="104"/>
      <c r="AI28" s="105"/>
      <c r="AJ28" s="105"/>
      <c r="AK28" s="105"/>
      <c r="AL28" s="104"/>
      <c r="AM28" s="105"/>
      <c r="AN28" s="105"/>
      <c r="AO28" s="105"/>
      <c r="AP28" s="104"/>
      <c r="AQ28" s="105"/>
      <c r="AR28" s="105"/>
      <c r="AS28" s="105"/>
      <c r="AT28" s="104"/>
      <c r="AU28" s="105"/>
      <c r="AV28" s="105"/>
      <c r="AW28" s="105"/>
      <c r="AX28" s="104"/>
      <c r="AY28" s="105"/>
      <c r="AZ28" s="105"/>
      <c r="BA28" s="105"/>
      <c r="BB28" s="104"/>
      <c r="BC28" s="105"/>
      <c r="BD28" s="105"/>
      <c r="BE28" s="105"/>
      <c r="BF28" s="104"/>
      <c r="BG28" s="105"/>
      <c r="BH28" s="105"/>
      <c r="BI28" s="105"/>
      <c r="BJ28" s="104"/>
      <c r="BK28" s="105"/>
      <c r="BL28" s="105"/>
      <c r="BM28" s="105"/>
      <c r="BN28" s="430"/>
      <c r="BO28" s="97"/>
      <c r="BP28" s="97"/>
      <c r="BQ28" s="12"/>
    </row>
    <row r="29" spans="1:69" ht="19.5" customHeight="1">
      <c r="A29" s="428" t="s">
        <v>36</v>
      </c>
      <c r="B29" s="108"/>
      <c r="C29" s="109"/>
      <c r="D29" s="109"/>
      <c r="E29" s="109"/>
      <c r="F29" s="108"/>
      <c r="G29" s="109"/>
      <c r="H29" s="109"/>
      <c r="I29" s="109"/>
      <c r="J29" s="108"/>
      <c r="K29" s="109"/>
      <c r="L29" s="109"/>
      <c r="M29" s="109"/>
      <c r="N29" s="108"/>
      <c r="O29" s="109"/>
      <c r="P29" s="109"/>
      <c r="Q29" s="109"/>
      <c r="R29" s="108"/>
      <c r="S29" s="109"/>
      <c r="T29" s="109"/>
      <c r="U29" s="109"/>
      <c r="V29" s="108"/>
      <c r="W29" s="109"/>
      <c r="X29" s="109"/>
      <c r="Y29" s="109"/>
      <c r="Z29" s="108"/>
      <c r="AA29" s="109"/>
      <c r="AB29" s="109"/>
      <c r="AC29" s="109"/>
      <c r="AD29" s="108"/>
      <c r="AE29" s="109"/>
      <c r="AF29" s="109"/>
      <c r="AG29" s="109"/>
      <c r="AH29" s="110"/>
      <c r="AI29" s="111"/>
      <c r="AJ29" s="111"/>
      <c r="AK29" s="112"/>
      <c r="AL29" s="108">
        <v>0</v>
      </c>
      <c r="AM29" s="109">
        <v>2</v>
      </c>
      <c r="AN29" s="109">
        <v>2</v>
      </c>
      <c r="AO29" s="109">
        <v>2</v>
      </c>
      <c r="AP29" s="108">
        <v>2</v>
      </c>
      <c r="AQ29" s="109">
        <v>0</v>
      </c>
      <c r="AR29" s="109">
        <v>2</v>
      </c>
      <c r="AS29" s="109">
        <v>2</v>
      </c>
      <c r="AT29" s="108">
        <v>0</v>
      </c>
      <c r="AU29" s="109">
        <v>0</v>
      </c>
      <c r="AV29" s="109">
        <v>2</v>
      </c>
      <c r="AW29" s="109">
        <v>2</v>
      </c>
      <c r="AX29" s="108">
        <v>2</v>
      </c>
      <c r="AY29" s="109">
        <v>0</v>
      </c>
      <c r="AZ29" s="109">
        <v>2</v>
      </c>
      <c r="BA29" s="109">
        <v>2</v>
      </c>
      <c r="BB29" s="108">
        <v>2</v>
      </c>
      <c r="BC29" s="109">
        <v>2</v>
      </c>
      <c r="BD29" s="109">
        <v>2</v>
      </c>
      <c r="BE29" s="109">
        <v>2</v>
      </c>
      <c r="BF29" s="108">
        <v>2</v>
      </c>
      <c r="BG29" s="109">
        <v>0</v>
      </c>
      <c r="BH29" s="109">
        <v>2</v>
      </c>
      <c r="BI29" s="109">
        <v>2</v>
      </c>
      <c r="BJ29" s="108">
        <v>2</v>
      </c>
      <c r="BK29" s="109">
        <v>2</v>
      </c>
      <c r="BL29" s="109">
        <v>2</v>
      </c>
      <c r="BM29" s="109">
        <v>0</v>
      </c>
      <c r="BN29" s="426" t="str">
        <f>Punkti!A29</f>
        <v>Pandora</v>
      </c>
      <c r="BO29" s="113">
        <f>SUM(Punkti!B29:BM29)</f>
        <v>42</v>
      </c>
      <c r="BP29" s="113">
        <f>SUM(Punkti!B30:BM30)</f>
        <v>14</v>
      </c>
      <c r="BQ29" s="35"/>
    </row>
    <row r="30" spans="1:69" ht="19.5" customHeight="1">
      <c r="A30" s="428"/>
      <c r="B30" s="114"/>
      <c r="C30" s="115"/>
      <c r="D30" s="115"/>
      <c r="E30" s="115"/>
      <c r="F30" s="114"/>
      <c r="G30" s="115"/>
      <c r="H30" s="115"/>
      <c r="I30" s="115"/>
      <c r="J30" s="114"/>
      <c r="K30" s="115"/>
      <c r="L30" s="115"/>
      <c r="M30" s="115"/>
      <c r="N30" s="114"/>
      <c r="O30" s="115"/>
      <c r="P30" s="115"/>
      <c r="Q30" s="115"/>
      <c r="R30" s="114"/>
      <c r="S30" s="115"/>
      <c r="T30" s="115"/>
      <c r="U30" s="115"/>
      <c r="V30" s="114"/>
      <c r="W30" s="115"/>
      <c r="X30" s="115"/>
      <c r="Y30" s="115"/>
      <c r="Z30" s="114"/>
      <c r="AA30" s="115"/>
      <c r="AB30" s="115"/>
      <c r="AC30" s="115"/>
      <c r="AD30" s="114"/>
      <c r="AE30" s="115"/>
      <c r="AF30" s="115"/>
      <c r="AG30" s="115"/>
      <c r="AH30" s="114"/>
      <c r="AI30" s="115"/>
      <c r="AJ30" s="115"/>
      <c r="AK30" s="116"/>
      <c r="AL30" s="114">
        <v>2</v>
      </c>
      <c r="AM30" s="115"/>
      <c r="AN30" s="115"/>
      <c r="AO30" s="115"/>
      <c r="AP30" s="114">
        <v>2</v>
      </c>
      <c r="AQ30" s="115"/>
      <c r="AR30" s="115"/>
      <c r="AS30" s="115"/>
      <c r="AT30" s="114">
        <v>2</v>
      </c>
      <c r="AU30" s="115"/>
      <c r="AV30" s="115"/>
      <c r="AW30" s="115"/>
      <c r="AX30" s="114">
        <v>2</v>
      </c>
      <c r="AY30" s="115"/>
      <c r="AZ30" s="115"/>
      <c r="BA30" s="115"/>
      <c r="BB30" s="114">
        <v>2</v>
      </c>
      <c r="BC30" s="115"/>
      <c r="BD30" s="115"/>
      <c r="BE30" s="115"/>
      <c r="BF30" s="114">
        <v>2</v>
      </c>
      <c r="BG30" s="115"/>
      <c r="BH30" s="115"/>
      <c r="BI30" s="115"/>
      <c r="BJ30" s="114">
        <v>2</v>
      </c>
      <c r="BK30" s="115"/>
      <c r="BL30" s="115"/>
      <c r="BM30" s="115"/>
      <c r="BN30" s="426"/>
      <c r="BO30" s="113"/>
      <c r="BP30" s="113"/>
      <c r="BQ30" s="35"/>
    </row>
    <row r="31" spans="1:69" ht="19.5" customHeight="1">
      <c r="A31" s="428"/>
      <c r="B31" s="117"/>
      <c r="C31" s="118"/>
      <c r="D31" s="118"/>
      <c r="E31" s="118"/>
      <c r="F31" s="117"/>
      <c r="G31" s="118"/>
      <c r="H31" s="118"/>
      <c r="I31" s="118"/>
      <c r="J31" s="117"/>
      <c r="K31" s="118"/>
      <c r="L31" s="118"/>
      <c r="M31" s="118"/>
      <c r="N31" s="117"/>
      <c r="O31" s="118"/>
      <c r="P31" s="118"/>
      <c r="Q31" s="118"/>
      <c r="R31" s="117"/>
      <c r="S31" s="118"/>
      <c r="T31" s="118"/>
      <c r="U31" s="118"/>
      <c r="V31" s="117"/>
      <c r="W31" s="118"/>
      <c r="X31" s="118"/>
      <c r="Y31" s="118"/>
      <c r="Z31" s="117"/>
      <c r="AA31" s="118"/>
      <c r="AB31" s="118"/>
      <c r="AC31" s="118"/>
      <c r="AD31" s="117"/>
      <c r="AE31" s="118"/>
      <c r="AF31" s="118"/>
      <c r="AG31" s="118"/>
      <c r="AH31" s="119"/>
      <c r="AI31" s="120"/>
      <c r="AJ31" s="120"/>
      <c r="AK31" s="121"/>
      <c r="AL31" s="117"/>
      <c r="AM31" s="118"/>
      <c r="AN31" s="118"/>
      <c r="AO31" s="118"/>
      <c r="AP31" s="117"/>
      <c r="AQ31" s="118"/>
      <c r="AR31" s="118"/>
      <c r="AS31" s="118"/>
      <c r="AT31" s="117"/>
      <c r="AU31" s="118"/>
      <c r="AV31" s="118"/>
      <c r="AW31" s="118"/>
      <c r="AX31" s="117"/>
      <c r="AY31" s="118"/>
      <c r="AZ31" s="118"/>
      <c r="BA31" s="118"/>
      <c r="BB31" s="117"/>
      <c r="BC31" s="118"/>
      <c r="BD31" s="118"/>
      <c r="BE31" s="118"/>
      <c r="BF31" s="117"/>
      <c r="BG31" s="118"/>
      <c r="BH31" s="118"/>
      <c r="BI31" s="118"/>
      <c r="BJ31" s="117"/>
      <c r="BK31" s="118"/>
      <c r="BL31" s="118"/>
      <c r="BM31" s="118"/>
      <c r="BN31" s="426"/>
      <c r="BO31" s="113"/>
      <c r="BP31" s="113"/>
      <c r="BQ31" s="35"/>
    </row>
    <row r="32" spans="1:69" ht="19.5" customHeight="1">
      <c r="A32" s="428" t="s">
        <v>37</v>
      </c>
      <c r="B32" s="108"/>
      <c r="C32" s="109"/>
      <c r="D32" s="109"/>
      <c r="E32" s="109"/>
      <c r="F32" s="108"/>
      <c r="G32" s="109"/>
      <c r="H32" s="109"/>
      <c r="I32" s="109"/>
      <c r="J32" s="108"/>
      <c r="K32" s="109"/>
      <c r="L32" s="109"/>
      <c r="M32" s="109"/>
      <c r="N32" s="108"/>
      <c r="O32" s="109"/>
      <c r="P32" s="109"/>
      <c r="Q32" s="109"/>
      <c r="R32" s="108"/>
      <c r="S32" s="109"/>
      <c r="T32" s="109"/>
      <c r="U32" s="109"/>
      <c r="V32" s="108"/>
      <c r="W32" s="109"/>
      <c r="X32" s="109"/>
      <c r="Y32" s="109"/>
      <c r="Z32" s="108"/>
      <c r="AA32" s="109"/>
      <c r="AB32" s="109"/>
      <c r="AC32" s="109"/>
      <c r="AD32" s="108"/>
      <c r="AE32" s="109"/>
      <c r="AF32" s="109"/>
      <c r="AG32" s="109"/>
      <c r="AH32" s="108">
        <v>2</v>
      </c>
      <c r="AI32" s="109">
        <v>0</v>
      </c>
      <c r="AJ32" s="109">
        <v>0</v>
      </c>
      <c r="AK32" s="109">
        <v>0</v>
      </c>
      <c r="AL32" s="110"/>
      <c r="AM32" s="111"/>
      <c r="AN32" s="111"/>
      <c r="AO32" s="112"/>
      <c r="AP32" s="108">
        <v>2</v>
      </c>
      <c r="AQ32" s="109">
        <v>0</v>
      </c>
      <c r="AR32" s="109">
        <v>2</v>
      </c>
      <c r="AS32" s="109">
        <v>0</v>
      </c>
      <c r="AT32" s="108">
        <v>2</v>
      </c>
      <c r="AU32" s="109">
        <v>2</v>
      </c>
      <c r="AV32" s="109">
        <v>0</v>
      </c>
      <c r="AW32" s="109">
        <v>2</v>
      </c>
      <c r="AX32" s="108">
        <v>2</v>
      </c>
      <c r="AY32" s="109">
        <v>2</v>
      </c>
      <c r="AZ32" s="109">
        <v>2</v>
      </c>
      <c r="BA32" s="109">
        <v>2</v>
      </c>
      <c r="BB32" s="108">
        <v>2</v>
      </c>
      <c r="BC32" s="109">
        <v>2</v>
      </c>
      <c r="BD32" s="109">
        <v>0</v>
      </c>
      <c r="BE32" s="109">
        <v>2</v>
      </c>
      <c r="BF32" s="108">
        <v>0</v>
      </c>
      <c r="BG32" s="109">
        <v>0</v>
      </c>
      <c r="BH32" s="109">
        <v>0</v>
      </c>
      <c r="BI32" s="109">
        <v>2</v>
      </c>
      <c r="BJ32" s="108">
        <v>2</v>
      </c>
      <c r="BK32" s="109">
        <v>0</v>
      </c>
      <c r="BL32" s="109">
        <v>2</v>
      </c>
      <c r="BM32" s="109">
        <v>1</v>
      </c>
      <c r="BN32" s="426" t="str">
        <f>Punkti!A32</f>
        <v>CAPAROL</v>
      </c>
      <c r="BO32" s="113">
        <f>SUM(Punkti!B32:BM32)</f>
        <v>33</v>
      </c>
      <c r="BP32" s="113">
        <f>SUM(Punkti!B33:BM33)</f>
        <v>8</v>
      </c>
      <c r="BQ32" s="35"/>
    </row>
    <row r="33" spans="1:69" ht="19.5" customHeight="1">
      <c r="A33" s="428"/>
      <c r="B33" s="114"/>
      <c r="C33" s="115"/>
      <c r="D33" s="115"/>
      <c r="E33" s="115"/>
      <c r="F33" s="114"/>
      <c r="G33" s="115"/>
      <c r="H33" s="115"/>
      <c r="I33" s="115"/>
      <c r="J33" s="114"/>
      <c r="K33" s="115"/>
      <c r="L33" s="115"/>
      <c r="M33" s="115"/>
      <c r="N33" s="114"/>
      <c r="O33" s="115"/>
      <c r="P33" s="115"/>
      <c r="Q33" s="115"/>
      <c r="R33" s="114"/>
      <c r="S33" s="115"/>
      <c r="T33" s="115"/>
      <c r="U33" s="115"/>
      <c r="V33" s="114"/>
      <c r="W33" s="115"/>
      <c r="X33" s="115"/>
      <c r="Y33" s="115"/>
      <c r="Z33" s="114"/>
      <c r="AA33" s="115"/>
      <c r="AB33" s="115"/>
      <c r="AC33" s="115"/>
      <c r="AD33" s="114"/>
      <c r="AE33" s="115"/>
      <c r="AF33" s="115"/>
      <c r="AG33" s="115"/>
      <c r="AH33" s="114">
        <v>0</v>
      </c>
      <c r="AI33" s="115"/>
      <c r="AJ33" s="115"/>
      <c r="AK33" s="115"/>
      <c r="AL33" s="114"/>
      <c r="AM33" s="115"/>
      <c r="AN33" s="115"/>
      <c r="AO33" s="116"/>
      <c r="AP33" s="114">
        <v>0</v>
      </c>
      <c r="AQ33" s="115"/>
      <c r="AR33" s="115"/>
      <c r="AS33" s="115"/>
      <c r="AT33" s="114">
        <v>2</v>
      </c>
      <c r="AU33" s="115"/>
      <c r="AV33" s="115"/>
      <c r="AW33" s="115"/>
      <c r="AX33" s="114">
        <v>2</v>
      </c>
      <c r="AY33" s="115"/>
      <c r="AZ33" s="115"/>
      <c r="BA33" s="115"/>
      <c r="BB33" s="114">
        <v>2</v>
      </c>
      <c r="BC33" s="115"/>
      <c r="BD33" s="115"/>
      <c r="BE33" s="115"/>
      <c r="BF33" s="114">
        <v>0</v>
      </c>
      <c r="BG33" s="115"/>
      <c r="BH33" s="115"/>
      <c r="BI33" s="115"/>
      <c r="BJ33" s="114">
        <v>2</v>
      </c>
      <c r="BK33" s="115"/>
      <c r="BL33" s="115"/>
      <c r="BM33" s="115"/>
      <c r="BN33" s="426"/>
      <c r="BO33" s="113"/>
      <c r="BP33" s="113"/>
      <c r="BQ33" s="35"/>
    </row>
    <row r="34" spans="1:69" ht="19.5" customHeight="1">
      <c r="A34" s="428"/>
      <c r="B34" s="117"/>
      <c r="C34" s="118"/>
      <c r="D34" s="118"/>
      <c r="E34" s="118"/>
      <c r="F34" s="117"/>
      <c r="G34" s="118"/>
      <c r="H34" s="118"/>
      <c r="I34" s="118"/>
      <c r="J34" s="117"/>
      <c r="K34" s="118"/>
      <c r="L34" s="118"/>
      <c r="M34" s="118"/>
      <c r="N34" s="117"/>
      <c r="O34" s="118"/>
      <c r="P34" s="118"/>
      <c r="Q34" s="118"/>
      <c r="R34" s="117"/>
      <c r="S34" s="118"/>
      <c r="T34" s="118"/>
      <c r="U34" s="118"/>
      <c r="V34" s="117"/>
      <c r="W34" s="118"/>
      <c r="X34" s="118"/>
      <c r="Y34" s="118"/>
      <c r="Z34" s="117"/>
      <c r="AA34" s="118"/>
      <c r="AB34" s="118"/>
      <c r="AC34" s="118"/>
      <c r="AD34" s="117"/>
      <c r="AE34" s="118"/>
      <c r="AF34" s="118"/>
      <c r="AG34" s="118"/>
      <c r="AH34" s="117"/>
      <c r="AI34" s="118"/>
      <c r="AJ34" s="118"/>
      <c r="AK34" s="118"/>
      <c r="AL34" s="119"/>
      <c r="AM34" s="120"/>
      <c r="AN34" s="120"/>
      <c r="AO34" s="121"/>
      <c r="AP34" s="117"/>
      <c r="AQ34" s="118"/>
      <c r="AR34" s="118"/>
      <c r="AS34" s="118"/>
      <c r="AT34" s="117"/>
      <c r="AU34" s="118"/>
      <c r="AV34" s="118"/>
      <c r="AW34" s="118"/>
      <c r="AX34" s="117"/>
      <c r="AY34" s="118"/>
      <c r="AZ34" s="118"/>
      <c r="BA34" s="118"/>
      <c r="BB34" s="117"/>
      <c r="BC34" s="118"/>
      <c r="BD34" s="118"/>
      <c r="BE34" s="118"/>
      <c r="BF34" s="117"/>
      <c r="BG34" s="118"/>
      <c r="BH34" s="118"/>
      <c r="BI34" s="118"/>
      <c r="BJ34" s="117"/>
      <c r="BK34" s="118"/>
      <c r="BL34" s="118"/>
      <c r="BM34" s="118"/>
      <c r="BN34" s="426"/>
      <c r="BO34" s="113"/>
      <c r="BP34" s="113"/>
      <c r="BQ34" s="35"/>
    </row>
    <row r="35" spans="1:69" ht="19.5" customHeight="1">
      <c r="A35" s="428" t="s">
        <v>38</v>
      </c>
      <c r="B35" s="108"/>
      <c r="C35" s="109"/>
      <c r="D35" s="109"/>
      <c r="E35" s="109"/>
      <c r="F35" s="108"/>
      <c r="G35" s="109"/>
      <c r="H35" s="109"/>
      <c r="I35" s="109"/>
      <c r="J35" s="108"/>
      <c r="K35" s="109"/>
      <c r="L35" s="109"/>
      <c r="M35" s="109"/>
      <c r="N35" s="108"/>
      <c r="O35" s="109"/>
      <c r="P35" s="109"/>
      <c r="Q35" s="109"/>
      <c r="R35" s="108"/>
      <c r="S35" s="109"/>
      <c r="T35" s="109"/>
      <c r="U35" s="109"/>
      <c r="V35" s="108"/>
      <c r="W35" s="109"/>
      <c r="X35" s="109"/>
      <c r="Y35" s="109"/>
      <c r="Z35" s="108"/>
      <c r="AA35" s="109"/>
      <c r="AB35" s="109"/>
      <c r="AC35" s="109"/>
      <c r="AD35" s="108"/>
      <c r="AE35" s="109"/>
      <c r="AF35" s="109"/>
      <c r="AG35" s="109"/>
      <c r="AH35" s="108">
        <v>0</v>
      </c>
      <c r="AI35" s="109">
        <v>2</v>
      </c>
      <c r="AJ35" s="109">
        <v>0</v>
      </c>
      <c r="AK35" s="109">
        <v>0</v>
      </c>
      <c r="AL35" s="108">
        <v>0</v>
      </c>
      <c r="AM35" s="109">
        <v>2</v>
      </c>
      <c r="AN35" s="109">
        <v>0</v>
      </c>
      <c r="AO35" s="109">
        <v>2</v>
      </c>
      <c r="AP35" s="110"/>
      <c r="AQ35" s="111"/>
      <c r="AR35" s="111"/>
      <c r="AS35" s="112"/>
      <c r="AT35" s="108">
        <v>2</v>
      </c>
      <c r="AU35" s="109">
        <v>2</v>
      </c>
      <c r="AV35" s="109">
        <v>2</v>
      </c>
      <c r="AW35" s="109">
        <v>2</v>
      </c>
      <c r="AX35" s="108">
        <v>2</v>
      </c>
      <c r="AY35" s="109">
        <v>2</v>
      </c>
      <c r="AZ35" s="109">
        <v>2</v>
      </c>
      <c r="BA35" s="109">
        <v>0</v>
      </c>
      <c r="BB35" s="108">
        <v>2</v>
      </c>
      <c r="BC35" s="109">
        <v>0</v>
      </c>
      <c r="BD35" s="109">
        <v>2</v>
      </c>
      <c r="BE35" s="109">
        <v>2</v>
      </c>
      <c r="BF35" s="108">
        <v>0</v>
      </c>
      <c r="BG35" s="109">
        <v>2</v>
      </c>
      <c r="BH35" s="109">
        <v>2</v>
      </c>
      <c r="BI35" s="109">
        <v>2</v>
      </c>
      <c r="BJ35" s="108">
        <v>2</v>
      </c>
      <c r="BK35" s="109">
        <v>2</v>
      </c>
      <c r="BL35" s="109">
        <v>0</v>
      </c>
      <c r="BM35" s="109">
        <v>2</v>
      </c>
      <c r="BN35" s="426" t="str">
        <f>Punkti!A35</f>
        <v>Returned</v>
      </c>
      <c r="BO35" s="113">
        <f>SUM(Punkti!B35:BM35)</f>
        <v>38</v>
      </c>
      <c r="BP35" s="113">
        <f>SUM(Punkti!B36:BM36)</f>
        <v>12</v>
      </c>
      <c r="BQ35" s="35"/>
    </row>
    <row r="36" spans="1:69" ht="19.5" customHeight="1">
      <c r="A36" s="428"/>
      <c r="B36" s="114"/>
      <c r="C36" s="115"/>
      <c r="D36" s="115"/>
      <c r="E36" s="115"/>
      <c r="F36" s="114"/>
      <c r="G36" s="115"/>
      <c r="H36" s="115"/>
      <c r="I36" s="115"/>
      <c r="J36" s="114"/>
      <c r="K36" s="115"/>
      <c r="L36" s="115"/>
      <c r="M36" s="115"/>
      <c r="N36" s="114"/>
      <c r="O36" s="115"/>
      <c r="P36" s="115"/>
      <c r="Q36" s="115"/>
      <c r="R36" s="114"/>
      <c r="S36" s="115"/>
      <c r="T36" s="115"/>
      <c r="U36" s="115"/>
      <c r="V36" s="114"/>
      <c r="W36" s="115"/>
      <c r="X36" s="115"/>
      <c r="Y36" s="115"/>
      <c r="Z36" s="114"/>
      <c r="AA36" s="115"/>
      <c r="AB36" s="115"/>
      <c r="AC36" s="115"/>
      <c r="AD36" s="114"/>
      <c r="AE36" s="115"/>
      <c r="AF36" s="115"/>
      <c r="AG36" s="115"/>
      <c r="AH36" s="114">
        <v>0</v>
      </c>
      <c r="AI36" s="115"/>
      <c r="AJ36" s="115"/>
      <c r="AK36" s="115"/>
      <c r="AL36" s="114">
        <v>2</v>
      </c>
      <c r="AM36" s="115"/>
      <c r="AN36" s="115"/>
      <c r="AO36" s="115"/>
      <c r="AP36" s="114"/>
      <c r="AQ36" s="115"/>
      <c r="AR36" s="115"/>
      <c r="AS36" s="116"/>
      <c r="AT36" s="114">
        <v>2</v>
      </c>
      <c r="AU36" s="115"/>
      <c r="AV36" s="115"/>
      <c r="AW36" s="115"/>
      <c r="AX36" s="114">
        <v>2</v>
      </c>
      <c r="AY36" s="115"/>
      <c r="AZ36" s="115"/>
      <c r="BA36" s="115"/>
      <c r="BB36" s="114">
        <v>2</v>
      </c>
      <c r="BC36" s="115"/>
      <c r="BD36" s="115"/>
      <c r="BE36" s="115"/>
      <c r="BF36" s="114">
        <v>2</v>
      </c>
      <c r="BG36" s="115"/>
      <c r="BH36" s="115"/>
      <c r="BI36" s="115"/>
      <c r="BJ36" s="114">
        <v>2</v>
      </c>
      <c r="BK36" s="115"/>
      <c r="BL36" s="115"/>
      <c r="BM36" s="115"/>
      <c r="BN36" s="426"/>
      <c r="BO36" s="113"/>
      <c r="BP36" s="113"/>
      <c r="BQ36" s="35"/>
    </row>
    <row r="37" spans="1:69" ht="19.5" customHeight="1">
      <c r="A37" s="428"/>
      <c r="B37" s="117"/>
      <c r="C37" s="118"/>
      <c r="D37" s="118"/>
      <c r="E37" s="118"/>
      <c r="F37" s="117"/>
      <c r="G37" s="118"/>
      <c r="H37" s="118"/>
      <c r="I37" s="118"/>
      <c r="J37" s="117"/>
      <c r="K37" s="118"/>
      <c r="L37" s="118"/>
      <c r="M37" s="118"/>
      <c r="N37" s="117"/>
      <c r="O37" s="118"/>
      <c r="P37" s="118"/>
      <c r="Q37" s="118"/>
      <c r="R37" s="117"/>
      <c r="S37" s="118"/>
      <c r="T37" s="118"/>
      <c r="U37" s="118"/>
      <c r="V37" s="117"/>
      <c r="W37" s="118"/>
      <c r="X37" s="118"/>
      <c r="Y37" s="118"/>
      <c r="Z37" s="117"/>
      <c r="AA37" s="118"/>
      <c r="AB37" s="118"/>
      <c r="AC37" s="118"/>
      <c r="AD37" s="117"/>
      <c r="AE37" s="118"/>
      <c r="AF37" s="118"/>
      <c r="AG37" s="118"/>
      <c r="AH37" s="117"/>
      <c r="AI37" s="118"/>
      <c r="AJ37" s="118"/>
      <c r="AK37" s="118"/>
      <c r="AL37" s="117"/>
      <c r="AM37" s="118"/>
      <c r="AN37" s="118"/>
      <c r="AO37" s="118"/>
      <c r="AP37" s="119"/>
      <c r="AQ37" s="120"/>
      <c r="AR37" s="120"/>
      <c r="AS37" s="121"/>
      <c r="AT37" s="117"/>
      <c r="AU37" s="118"/>
      <c r="AV37" s="118"/>
      <c r="AW37" s="118"/>
      <c r="AX37" s="117"/>
      <c r="AY37" s="118"/>
      <c r="AZ37" s="118"/>
      <c r="BA37" s="118"/>
      <c r="BB37" s="117"/>
      <c r="BC37" s="118"/>
      <c r="BD37" s="118"/>
      <c r="BE37" s="118"/>
      <c r="BF37" s="117"/>
      <c r="BG37" s="118"/>
      <c r="BH37" s="118"/>
      <c r="BI37" s="118"/>
      <c r="BJ37" s="117"/>
      <c r="BK37" s="118"/>
      <c r="BL37" s="118"/>
      <c r="BM37" s="118"/>
      <c r="BN37" s="426"/>
      <c r="BO37" s="113"/>
      <c r="BP37" s="113"/>
      <c r="BQ37" s="35"/>
    </row>
    <row r="38" spans="1:69" ht="19.5" customHeight="1">
      <c r="A38" s="427" t="s">
        <v>39</v>
      </c>
      <c r="B38" s="108"/>
      <c r="C38" s="109"/>
      <c r="D38" s="109"/>
      <c r="E38" s="109"/>
      <c r="F38" s="108"/>
      <c r="G38" s="109"/>
      <c r="H38" s="109"/>
      <c r="I38" s="109"/>
      <c r="J38" s="108"/>
      <c r="K38" s="109"/>
      <c r="L38" s="109"/>
      <c r="M38" s="109"/>
      <c r="N38" s="108"/>
      <c r="O38" s="109"/>
      <c r="P38" s="109"/>
      <c r="Q38" s="109"/>
      <c r="R38" s="108"/>
      <c r="S38" s="109"/>
      <c r="T38" s="109"/>
      <c r="U38" s="109"/>
      <c r="V38" s="108"/>
      <c r="W38" s="109"/>
      <c r="X38" s="109"/>
      <c r="Y38" s="109"/>
      <c r="Z38" s="108"/>
      <c r="AA38" s="109"/>
      <c r="AB38" s="109"/>
      <c r="AC38" s="109"/>
      <c r="AD38" s="108"/>
      <c r="AE38" s="109"/>
      <c r="AF38" s="109"/>
      <c r="AG38" s="109"/>
      <c r="AH38" s="108">
        <v>2</v>
      </c>
      <c r="AI38" s="109">
        <v>2</v>
      </c>
      <c r="AJ38" s="109">
        <v>0</v>
      </c>
      <c r="AK38" s="109">
        <v>0</v>
      </c>
      <c r="AL38" s="108">
        <v>0</v>
      </c>
      <c r="AM38" s="109">
        <v>0</v>
      </c>
      <c r="AN38" s="109">
        <v>2</v>
      </c>
      <c r="AO38" s="109">
        <v>0</v>
      </c>
      <c r="AP38" s="108">
        <v>0</v>
      </c>
      <c r="AQ38" s="109">
        <v>0</v>
      </c>
      <c r="AR38" s="109">
        <v>0</v>
      </c>
      <c r="AS38" s="109">
        <v>0</v>
      </c>
      <c r="AT38" s="110"/>
      <c r="AU38" s="111"/>
      <c r="AV38" s="111"/>
      <c r="AW38" s="112"/>
      <c r="AX38" s="108">
        <v>0</v>
      </c>
      <c r="AY38" s="109">
        <v>0</v>
      </c>
      <c r="AZ38" s="109">
        <v>0</v>
      </c>
      <c r="BA38" s="109">
        <v>0</v>
      </c>
      <c r="BB38" s="108">
        <v>2</v>
      </c>
      <c r="BC38" s="109">
        <v>0</v>
      </c>
      <c r="BD38" s="109">
        <v>0</v>
      </c>
      <c r="BE38" s="109">
        <v>2</v>
      </c>
      <c r="BF38" s="108">
        <v>2</v>
      </c>
      <c r="BG38" s="109">
        <v>0</v>
      </c>
      <c r="BH38" s="109">
        <v>2</v>
      </c>
      <c r="BI38" s="109">
        <v>2</v>
      </c>
      <c r="BJ38" s="108">
        <v>0</v>
      </c>
      <c r="BK38" s="109">
        <v>2</v>
      </c>
      <c r="BL38" s="109">
        <v>0</v>
      </c>
      <c r="BM38" s="109">
        <v>2</v>
      </c>
      <c r="BN38" s="426" t="str">
        <f>Punkti!A38</f>
        <v>Korness</v>
      </c>
      <c r="BO38" s="113">
        <f>SUM(Punkti!B38:BM38)</f>
        <v>20</v>
      </c>
      <c r="BP38" s="113">
        <f>SUM(Punkti!B39:BM39)</f>
        <v>2</v>
      </c>
      <c r="BQ38" s="35"/>
    </row>
    <row r="39" spans="1:69" ht="19.5" customHeight="1">
      <c r="A39" s="427"/>
      <c r="B39" s="114"/>
      <c r="C39" s="115"/>
      <c r="D39" s="115"/>
      <c r="E39" s="115"/>
      <c r="F39" s="114"/>
      <c r="G39" s="115"/>
      <c r="H39" s="115"/>
      <c r="I39" s="115"/>
      <c r="J39" s="114"/>
      <c r="K39" s="115"/>
      <c r="L39" s="115"/>
      <c r="M39" s="115"/>
      <c r="N39" s="114"/>
      <c r="O39" s="115"/>
      <c r="P39" s="115"/>
      <c r="Q39" s="115"/>
      <c r="R39" s="114"/>
      <c r="S39" s="115"/>
      <c r="T39" s="115"/>
      <c r="U39" s="115"/>
      <c r="V39" s="114"/>
      <c r="W39" s="115"/>
      <c r="X39" s="115"/>
      <c r="Y39" s="115"/>
      <c r="Z39" s="114"/>
      <c r="AA39" s="115"/>
      <c r="AB39" s="115"/>
      <c r="AC39" s="115"/>
      <c r="AD39" s="114"/>
      <c r="AE39" s="115"/>
      <c r="AF39" s="115"/>
      <c r="AG39" s="115"/>
      <c r="AH39" s="114">
        <v>0</v>
      </c>
      <c r="AI39" s="115"/>
      <c r="AJ39" s="115"/>
      <c r="AK39" s="115"/>
      <c r="AL39" s="114">
        <v>0</v>
      </c>
      <c r="AM39" s="115"/>
      <c r="AN39" s="115"/>
      <c r="AO39" s="115"/>
      <c r="AP39" s="114">
        <v>0</v>
      </c>
      <c r="AQ39" s="115"/>
      <c r="AR39" s="115"/>
      <c r="AS39" s="115"/>
      <c r="AT39" s="114"/>
      <c r="AU39" s="115"/>
      <c r="AV39" s="115"/>
      <c r="AW39" s="116"/>
      <c r="AX39" s="114">
        <v>0</v>
      </c>
      <c r="AY39" s="115"/>
      <c r="AZ39" s="115"/>
      <c r="BA39" s="115"/>
      <c r="BB39" s="114">
        <v>0</v>
      </c>
      <c r="BC39" s="115"/>
      <c r="BD39" s="115"/>
      <c r="BE39" s="115"/>
      <c r="BF39" s="114">
        <v>2</v>
      </c>
      <c r="BG39" s="115"/>
      <c r="BH39" s="115"/>
      <c r="BI39" s="115"/>
      <c r="BJ39" s="114">
        <v>0</v>
      </c>
      <c r="BK39" s="115"/>
      <c r="BL39" s="115"/>
      <c r="BM39" s="115"/>
      <c r="BN39" s="426"/>
      <c r="BO39" s="113"/>
      <c r="BP39" s="113"/>
      <c r="BQ39" s="35"/>
    </row>
    <row r="40" spans="1:69" ht="19.5" customHeight="1">
      <c r="A40" s="427"/>
      <c r="B40" s="117"/>
      <c r="C40" s="118"/>
      <c r="D40" s="118"/>
      <c r="E40" s="118"/>
      <c r="F40" s="117"/>
      <c r="G40" s="118"/>
      <c r="H40" s="118"/>
      <c r="I40" s="118"/>
      <c r="J40" s="117"/>
      <c r="K40" s="118"/>
      <c r="L40" s="118"/>
      <c r="M40" s="118"/>
      <c r="N40" s="117"/>
      <c r="O40" s="118"/>
      <c r="P40" s="118"/>
      <c r="Q40" s="118"/>
      <c r="R40" s="117"/>
      <c r="S40" s="118"/>
      <c r="T40" s="118"/>
      <c r="U40" s="118"/>
      <c r="V40" s="117"/>
      <c r="W40" s="118"/>
      <c r="X40" s="118"/>
      <c r="Y40" s="118"/>
      <c r="Z40" s="117"/>
      <c r="AA40" s="118"/>
      <c r="AB40" s="118"/>
      <c r="AC40" s="118"/>
      <c r="AD40" s="117"/>
      <c r="AE40" s="118"/>
      <c r="AF40" s="118"/>
      <c r="AG40" s="118"/>
      <c r="AH40" s="117"/>
      <c r="AI40" s="118"/>
      <c r="AJ40" s="118"/>
      <c r="AK40" s="118"/>
      <c r="AL40" s="117"/>
      <c r="AM40" s="118"/>
      <c r="AN40" s="118"/>
      <c r="AO40" s="118"/>
      <c r="AP40" s="117"/>
      <c r="AQ40" s="118"/>
      <c r="AR40" s="118"/>
      <c r="AS40" s="118"/>
      <c r="AT40" s="119"/>
      <c r="AU40" s="120"/>
      <c r="AV40" s="120"/>
      <c r="AW40" s="121"/>
      <c r="AX40" s="117"/>
      <c r="AY40" s="118"/>
      <c r="AZ40" s="118"/>
      <c r="BA40" s="118"/>
      <c r="BB40" s="117"/>
      <c r="BC40" s="118"/>
      <c r="BD40" s="118"/>
      <c r="BE40" s="118"/>
      <c r="BF40" s="117"/>
      <c r="BG40" s="118"/>
      <c r="BH40" s="118"/>
      <c r="BI40" s="118"/>
      <c r="BJ40" s="117"/>
      <c r="BK40" s="118"/>
      <c r="BL40" s="118"/>
      <c r="BM40" s="118"/>
      <c r="BN40" s="426"/>
      <c r="BO40" s="113"/>
      <c r="BP40" s="113"/>
      <c r="BQ40" s="35"/>
    </row>
    <row r="41" spans="1:69" ht="19.5" customHeight="1">
      <c r="A41" s="425" t="s">
        <v>40</v>
      </c>
      <c r="B41" s="108"/>
      <c r="C41" s="109"/>
      <c r="D41" s="109"/>
      <c r="E41" s="109"/>
      <c r="F41" s="108"/>
      <c r="G41" s="109"/>
      <c r="H41" s="109"/>
      <c r="I41" s="109"/>
      <c r="J41" s="108"/>
      <c r="K41" s="109"/>
      <c r="L41" s="109"/>
      <c r="M41" s="109"/>
      <c r="N41" s="108"/>
      <c r="O41" s="109"/>
      <c r="P41" s="109"/>
      <c r="Q41" s="109"/>
      <c r="R41" s="108"/>
      <c r="S41" s="109"/>
      <c r="T41" s="109"/>
      <c r="U41" s="109"/>
      <c r="V41" s="108"/>
      <c r="W41" s="109"/>
      <c r="X41" s="109"/>
      <c r="Y41" s="109"/>
      <c r="Z41" s="108"/>
      <c r="AA41" s="109"/>
      <c r="AB41" s="109"/>
      <c r="AC41" s="109"/>
      <c r="AD41" s="108"/>
      <c r="AE41" s="109"/>
      <c r="AF41" s="109"/>
      <c r="AG41" s="109"/>
      <c r="AH41" s="108">
        <v>0</v>
      </c>
      <c r="AI41" s="109">
        <v>2</v>
      </c>
      <c r="AJ41" s="109">
        <v>0</v>
      </c>
      <c r="AK41" s="109">
        <v>0</v>
      </c>
      <c r="AL41" s="108">
        <v>0</v>
      </c>
      <c r="AM41" s="109">
        <v>0</v>
      </c>
      <c r="AN41" s="109">
        <v>0</v>
      </c>
      <c r="AO41" s="109">
        <v>0</v>
      </c>
      <c r="AP41" s="108">
        <v>0</v>
      </c>
      <c r="AQ41" s="109">
        <v>0</v>
      </c>
      <c r="AR41" s="109">
        <v>0</v>
      </c>
      <c r="AS41" s="109">
        <v>2</v>
      </c>
      <c r="AT41" s="108">
        <v>2</v>
      </c>
      <c r="AU41" s="109">
        <v>2</v>
      </c>
      <c r="AV41" s="109">
        <v>2</v>
      </c>
      <c r="AW41" s="109">
        <v>2</v>
      </c>
      <c r="AX41" s="110"/>
      <c r="AY41" s="111"/>
      <c r="AZ41" s="111"/>
      <c r="BA41" s="112"/>
      <c r="BB41" s="108">
        <v>2</v>
      </c>
      <c r="BC41" s="109">
        <v>0</v>
      </c>
      <c r="BD41" s="109">
        <v>0</v>
      </c>
      <c r="BE41" s="109">
        <v>0</v>
      </c>
      <c r="BF41" s="108">
        <v>2</v>
      </c>
      <c r="BG41" s="109">
        <v>2</v>
      </c>
      <c r="BH41" s="109">
        <v>2</v>
      </c>
      <c r="BI41" s="109">
        <v>2</v>
      </c>
      <c r="BJ41" s="108">
        <v>0</v>
      </c>
      <c r="BK41" s="109">
        <v>0</v>
      </c>
      <c r="BL41" s="109">
        <v>2</v>
      </c>
      <c r="BM41" s="109">
        <v>0</v>
      </c>
      <c r="BN41" s="426" t="str">
        <f>Punkti!A41</f>
        <v>Universal Services</v>
      </c>
      <c r="BO41" s="113">
        <f>SUM(Punkti!B41:BM41)</f>
        <v>24</v>
      </c>
      <c r="BP41" s="113">
        <f>SUM(Punkti!B42:BM42)</f>
        <v>4</v>
      </c>
      <c r="BQ41" s="35"/>
    </row>
    <row r="42" spans="1:69" ht="19.5" customHeight="1">
      <c r="A42" s="425"/>
      <c r="B42" s="114"/>
      <c r="C42" s="115"/>
      <c r="D42" s="115"/>
      <c r="E42" s="115"/>
      <c r="F42" s="114"/>
      <c r="G42" s="115"/>
      <c r="H42" s="115"/>
      <c r="I42" s="115"/>
      <c r="J42" s="114"/>
      <c r="K42" s="115"/>
      <c r="L42" s="115"/>
      <c r="M42" s="115"/>
      <c r="N42" s="114"/>
      <c r="O42" s="115"/>
      <c r="P42" s="115"/>
      <c r="Q42" s="115"/>
      <c r="R42" s="114"/>
      <c r="S42" s="115"/>
      <c r="T42" s="115"/>
      <c r="U42" s="115"/>
      <c r="V42" s="114"/>
      <c r="W42" s="115"/>
      <c r="X42" s="115"/>
      <c r="Y42" s="115"/>
      <c r="Z42" s="114"/>
      <c r="AA42" s="115"/>
      <c r="AB42" s="115"/>
      <c r="AC42" s="115"/>
      <c r="AD42" s="114"/>
      <c r="AE42" s="115"/>
      <c r="AF42" s="115"/>
      <c r="AG42" s="115"/>
      <c r="AH42" s="114">
        <v>0</v>
      </c>
      <c r="AI42" s="115"/>
      <c r="AJ42" s="115"/>
      <c r="AK42" s="115"/>
      <c r="AL42" s="114">
        <v>0</v>
      </c>
      <c r="AM42" s="115"/>
      <c r="AN42" s="115"/>
      <c r="AO42" s="115"/>
      <c r="AP42" s="114">
        <v>0</v>
      </c>
      <c r="AQ42" s="115"/>
      <c r="AR42" s="115"/>
      <c r="AS42" s="115"/>
      <c r="AT42" s="114">
        <v>2</v>
      </c>
      <c r="AU42" s="115"/>
      <c r="AV42" s="115"/>
      <c r="AW42" s="115"/>
      <c r="AX42" s="114"/>
      <c r="AY42" s="115"/>
      <c r="AZ42" s="115"/>
      <c r="BA42" s="116"/>
      <c r="BB42" s="114">
        <v>0</v>
      </c>
      <c r="BC42" s="115"/>
      <c r="BD42" s="115"/>
      <c r="BE42" s="115"/>
      <c r="BF42" s="114">
        <v>2</v>
      </c>
      <c r="BG42" s="115"/>
      <c r="BH42" s="115"/>
      <c r="BI42" s="115"/>
      <c r="BJ42" s="114">
        <v>0</v>
      </c>
      <c r="BK42" s="115"/>
      <c r="BL42" s="115"/>
      <c r="BM42" s="115"/>
      <c r="BN42" s="426"/>
      <c r="BO42" s="113"/>
      <c r="BP42" s="113"/>
      <c r="BQ42" s="35"/>
    </row>
    <row r="43" spans="1:69" ht="19.5" customHeight="1">
      <c r="A43" s="425"/>
      <c r="B43" s="117"/>
      <c r="C43" s="118"/>
      <c r="D43" s="118"/>
      <c r="E43" s="118"/>
      <c r="F43" s="117"/>
      <c r="G43" s="118"/>
      <c r="H43" s="118"/>
      <c r="I43" s="118"/>
      <c r="J43" s="117"/>
      <c r="K43" s="118"/>
      <c r="L43" s="118"/>
      <c r="M43" s="118"/>
      <c r="N43" s="117"/>
      <c r="O43" s="118"/>
      <c r="P43" s="118"/>
      <c r="Q43" s="118"/>
      <c r="R43" s="117"/>
      <c r="S43" s="118"/>
      <c r="T43" s="118"/>
      <c r="U43" s="118"/>
      <c r="V43" s="117"/>
      <c r="W43" s="118"/>
      <c r="X43" s="118"/>
      <c r="Y43" s="118"/>
      <c r="Z43" s="117"/>
      <c r="AA43" s="118"/>
      <c r="AB43" s="118"/>
      <c r="AC43" s="118"/>
      <c r="AD43" s="117"/>
      <c r="AE43" s="118"/>
      <c r="AF43" s="118"/>
      <c r="AG43" s="118"/>
      <c r="AH43" s="117"/>
      <c r="AI43" s="118"/>
      <c r="AJ43" s="118"/>
      <c r="AK43" s="118"/>
      <c r="AL43" s="117"/>
      <c r="AM43" s="118"/>
      <c r="AN43" s="118"/>
      <c r="AO43" s="118"/>
      <c r="AP43" s="117"/>
      <c r="AQ43" s="118"/>
      <c r="AR43" s="118"/>
      <c r="AS43" s="118"/>
      <c r="AT43" s="117"/>
      <c r="AU43" s="118"/>
      <c r="AV43" s="118"/>
      <c r="AW43" s="118"/>
      <c r="AX43" s="119"/>
      <c r="AY43" s="120"/>
      <c r="AZ43" s="120"/>
      <c r="BA43" s="121"/>
      <c r="BB43" s="117"/>
      <c r="BC43" s="118"/>
      <c r="BD43" s="118"/>
      <c r="BE43" s="118"/>
      <c r="BF43" s="117"/>
      <c r="BG43" s="118"/>
      <c r="BH43" s="118"/>
      <c r="BI43" s="118"/>
      <c r="BJ43" s="117"/>
      <c r="BK43" s="118"/>
      <c r="BL43" s="118"/>
      <c r="BM43" s="118"/>
      <c r="BN43" s="426"/>
      <c r="BO43" s="113"/>
      <c r="BP43" s="113"/>
      <c r="BQ43" s="35"/>
    </row>
    <row r="44" spans="1:69" ht="19.5" customHeight="1">
      <c r="A44" s="427" t="s">
        <v>41</v>
      </c>
      <c r="B44" s="108"/>
      <c r="C44" s="109"/>
      <c r="D44" s="109"/>
      <c r="E44" s="109"/>
      <c r="F44" s="108"/>
      <c r="G44" s="109"/>
      <c r="H44" s="109"/>
      <c r="I44" s="109"/>
      <c r="J44" s="108"/>
      <c r="K44" s="109"/>
      <c r="L44" s="109"/>
      <c r="M44" s="109"/>
      <c r="N44" s="108"/>
      <c r="O44" s="109"/>
      <c r="P44" s="109"/>
      <c r="Q44" s="109"/>
      <c r="R44" s="108"/>
      <c r="S44" s="109"/>
      <c r="T44" s="109"/>
      <c r="U44" s="109"/>
      <c r="V44" s="108"/>
      <c r="W44" s="109"/>
      <c r="X44" s="109"/>
      <c r="Y44" s="109"/>
      <c r="Z44" s="108"/>
      <c r="AA44" s="109"/>
      <c r="AB44" s="109"/>
      <c r="AC44" s="109"/>
      <c r="AD44" s="108"/>
      <c r="AE44" s="109"/>
      <c r="AF44" s="109"/>
      <c r="AG44" s="109"/>
      <c r="AH44" s="108">
        <v>0</v>
      </c>
      <c r="AI44" s="109">
        <v>0</v>
      </c>
      <c r="AJ44" s="109">
        <v>0</v>
      </c>
      <c r="AK44" s="109">
        <v>0</v>
      </c>
      <c r="AL44" s="108">
        <v>0</v>
      </c>
      <c r="AM44" s="109">
        <v>0</v>
      </c>
      <c r="AN44" s="109">
        <v>2</v>
      </c>
      <c r="AO44" s="109">
        <v>0</v>
      </c>
      <c r="AP44" s="108">
        <v>0</v>
      </c>
      <c r="AQ44" s="109">
        <v>2</v>
      </c>
      <c r="AR44" s="109">
        <v>0</v>
      </c>
      <c r="AS44" s="109">
        <v>0</v>
      </c>
      <c r="AT44" s="108">
        <v>0</v>
      </c>
      <c r="AU44" s="109">
        <v>2</v>
      </c>
      <c r="AV44" s="109">
        <v>2</v>
      </c>
      <c r="AW44" s="109">
        <v>0</v>
      </c>
      <c r="AX44" s="108">
        <v>0</v>
      </c>
      <c r="AY44" s="109">
        <v>2</v>
      </c>
      <c r="AZ44" s="109">
        <v>2</v>
      </c>
      <c r="BA44" s="109">
        <v>2</v>
      </c>
      <c r="BB44" s="110"/>
      <c r="BC44" s="111"/>
      <c r="BD44" s="111"/>
      <c r="BE44" s="112"/>
      <c r="BF44" s="108">
        <v>2</v>
      </c>
      <c r="BG44" s="109">
        <v>2</v>
      </c>
      <c r="BH44" s="109">
        <v>2</v>
      </c>
      <c r="BI44" s="109">
        <v>2</v>
      </c>
      <c r="BJ44" s="108">
        <v>2</v>
      </c>
      <c r="BK44" s="109">
        <v>0</v>
      </c>
      <c r="BL44" s="109">
        <v>0</v>
      </c>
      <c r="BM44" s="109">
        <v>0</v>
      </c>
      <c r="BN44" s="426" t="str">
        <f>Punkti!A44</f>
        <v>ŠAR-A</v>
      </c>
      <c r="BO44" s="113">
        <f>SUM(Punkti!B44:BM44)</f>
        <v>24</v>
      </c>
      <c r="BP44" s="113">
        <f>SUM(Punkti!B45:BM45)</f>
        <v>6</v>
      </c>
      <c r="BQ44" s="35"/>
    </row>
    <row r="45" spans="1:69" ht="19.5" customHeight="1">
      <c r="A45" s="427"/>
      <c r="B45" s="114"/>
      <c r="C45" s="115"/>
      <c r="D45" s="115"/>
      <c r="E45" s="115"/>
      <c r="F45" s="114"/>
      <c r="G45" s="115"/>
      <c r="H45" s="115"/>
      <c r="I45" s="115"/>
      <c r="J45" s="114"/>
      <c r="K45" s="115"/>
      <c r="L45" s="115"/>
      <c r="M45" s="115"/>
      <c r="N45" s="114"/>
      <c r="O45" s="115"/>
      <c r="P45" s="115"/>
      <c r="Q45" s="115"/>
      <c r="R45" s="114"/>
      <c r="S45" s="115"/>
      <c r="T45" s="115"/>
      <c r="U45" s="115"/>
      <c r="V45" s="114"/>
      <c r="W45" s="115"/>
      <c r="X45" s="115"/>
      <c r="Y45" s="115"/>
      <c r="Z45" s="114"/>
      <c r="AA45" s="115"/>
      <c r="AB45" s="115"/>
      <c r="AC45" s="115"/>
      <c r="AD45" s="114"/>
      <c r="AE45" s="115"/>
      <c r="AF45" s="115"/>
      <c r="AG45" s="115"/>
      <c r="AH45" s="114">
        <v>0</v>
      </c>
      <c r="AI45" s="115"/>
      <c r="AJ45" s="115"/>
      <c r="AK45" s="115"/>
      <c r="AL45" s="114">
        <v>0</v>
      </c>
      <c r="AM45" s="115"/>
      <c r="AN45" s="115"/>
      <c r="AO45" s="115"/>
      <c r="AP45" s="114">
        <v>0</v>
      </c>
      <c r="AQ45" s="115"/>
      <c r="AR45" s="115"/>
      <c r="AS45" s="115"/>
      <c r="AT45" s="114">
        <v>2</v>
      </c>
      <c r="AU45" s="115"/>
      <c r="AV45" s="115"/>
      <c r="AW45" s="115"/>
      <c r="AX45" s="114">
        <v>2</v>
      </c>
      <c r="AY45" s="115"/>
      <c r="AZ45" s="115"/>
      <c r="BA45" s="115"/>
      <c r="BB45" s="114"/>
      <c r="BC45" s="115"/>
      <c r="BD45" s="115"/>
      <c r="BE45" s="116"/>
      <c r="BF45" s="114">
        <v>2</v>
      </c>
      <c r="BG45" s="115"/>
      <c r="BH45" s="115"/>
      <c r="BI45" s="115"/>
      <c r="BJ45" s="114">
        <v>0</v>
      </c>
      <c r="BK45" s="115"/>
      <c r="BL45" s="115"/>
      <c r="BM45" s="115"/>
      <c r="BN45" s="426"/>
      <c r="BO45" s="113"/>
      <c r="BP45" s="113"/>
      <c r="BQ45" s="35"/>
    </row>
    <row r="46" spans="1:69" ht="19.5" customHeight="1">
      <c r="A46" s="427"/>
      <c r="B46" s="117"/>
      <c r="C46" s="118"/>
      <c r="D46" s="118"/>
      <c r="E46" s="118"/>
      <c r="F46" s="117"/>
      <c r="G46" s="118"/>
      <c r="H46" s="118"/>
      <c r="I46" s="118"/>
      <c r="J46" s="117"/>
      <c r="K46" s="118"/>
      <c r="L46" s="118"/>
      <c r="M46" s="118"/>
      <c r="N46" s="117"/>
      <c r="O46" s="118"/>
      <c r="P46" s="118"/>
      <c r="Q46" s="118"/>
      <c r="R46" s="117"/>
      <c r="S46" s="118"/>
      <c r="T46" s="118"/>
      <c r="U46" s="118"/>
      <c r="V46" s="117"/>
      <c r="W46" s="118"/>
      <c r="X46" s="118"/>
      <c r="Y46" s="118"/>
      <c r="Z46" s="117"/>
      <c r="AA46" s="118"/>
      <c r="AB46" s="118"/>
      <c r="AC46" s="118"/>
      <c r="AD46" s="117"/>
      <c r="AE46" s="118"/>
      <c r="AF46" s="118"/>
      <c r="AG46" s="118"/>
      <c r="AH46" s="117"/>
      <c r="AI46" s="118"/>
      <c r="AJ46" s="118"/>
      <c r="AK46" s="118"/>
      <c r="AL46" s="117"/>
      <c r="AM46" s="118"/>
      <c r="AN46" s="118"/>
      <c r="AO46" s="118"/>
      <c r="AP46" s="117"/>
      <c r="AQ46" s="118"/>
      <c r="AR46" s="118"/>
      <c r="AS46" s="118"/>
      <c r="AT46" s="117"/>
      <c r="AU46" s="118"/>
      <c r="AV46" s="118"/>
      <c r="AW46" s="118"/>
      <c r="AX46" s="117"/>
      <c r="AY46" s="118"/>
      <c r="AZ46" s="118"/>
      <c r="BA46" s="118"/>
      <c r="BB46" s="119"/>
      <c r="BC46" s="120"/>
      <c r="BD46" s="120"/>
      <c r="BE46" s="121"/>
      <c r="BF46" s="117"/>
      <c r="BG46" s="118"/>
      <c r="BH46" s="118"/>
      <c r="BI46" s="118"/>
      <c r="BJ46" s="117"/>
      <c r="BK46" s="118"/>
      <c r="BL46" s="118"/>
      <c r="BM46" s="118"/>
      <c r="BN46" s="426"/>
      <c r="BO46" s="113"/>
      <c r="BP46" s="113"/>
      <c r="BQ46" s="35"/>
    </row>
    <row r="47" spans="1:69" ht="19.5" customHeight="1">
      <c r="A47" s="425" t="s">
        <v>42</v>
      </c>
      <c r="B47" s="108"/>
      <c r="C47" s="109"/>
      <c r="D47" s="109"/>
      <c r="E47" s="109"/>
      <c r="F47" s="108"/>
      <c r="G47" s="109"/>
      <c r="H47" s="109"/>
      <c r="I47" s="109"/>
      <c r="J47" s="108"/>
      <c r="K47" s="109"/>
      <c r="L47" s="109"/>
      <c r="M47" s="109"/>
      <c r="N47" s="108"/>
      <c r="O47" s="109"/>
      <c r="P47" s="109"/>
      <c r="Q47" s="109"/>
      <c r="R47" s="108"/>
      <c r="S47" s="109"/>
      <c r="T47" s="109"/>
      <c r="U47" s="109"/>
      <c r="V47" s="108"/>
      <c r="W47" s="109"/>
      <c r="X47" s="109"/>
      <c r="Y47" s="109"/>
      <c r="Z47" s="108"/>
      <c r="AA47" s="109"/>
      <c r="AB47" s="109"/>
      <c r="AC47" s="109"/>
      <c r="AD47" s="108"/>
      <c r="AE47" s="109"/>
      <c r="AF47" s="109"/>
      <c r="AG47" s="109"/>
      <c r="AH47" s="108">
        <v>0</v>
      </c>
      <c r="AI47" s="109">
        <v>2</v>
      </c>
      <c r="AJ47" s="109">
        <v>0</v>
      </c>
      <c r="AK47" s="109">
        <v>0</v>
      </c>
      <c r="AL47" s="108">
        <v>2</v>
      </c>
      <c r="AM47" s="109">
        <v>2</v>
      </c>
      <c r="AN47" s="109">
        <v>2</v>
      </c>
      <c r="AO47" s="109">
        <v>0</v>
      </c>
      <c r="AP47" s="108">
        <v>2</v>
      </c>
      <c r="AQ47" s="109">
        <v>0</v>
      </c>
      <c r="AR47" s="109">
        <v>0</v>
      </c>
      <c r="AS47" s="109">
        <v>0</v>
      </c>
      <c r="AT47" s="108">
        <v>0</v>
      </c>
      <c r="AU47" s="109">
        <v>2</v>
      </c>
      <c r="AV47" s="109">
        <v>0</v>
      </c>
      <c r="AW47" s="109">
        <v>0</v>
      </c>
      <c r="AX47" s="108">
        <v>0</v>
      </c>
      <c r="AY47" s="109">
        <v>0</v>
      </c>
      <c r="AZ47" s="109">
        <v>0</v>
      </c>
      <c r="BA47" s="109">
        <v>0</v>
      </c>
      <c r="BB47" s="108">
        <v>0</v>
      </c>
      <c r="BC47" s="109">
        <v>0</v>
      </c>
      <c r="BD47" s="109">
        <v>0</v>
      </c>
      <c r="BE47" s="109">
        <v>0</v>
      </c>
      <c r="BF47" s="110"/>
      <c r="BG47" s="111"/>
      <c r="BH47" s="111"/>
      <c r="BI47" s="112"/>
      <c r="BJ47" s="108">
        <v>2</v>
      </c>
      <c r="BK47" s="109">
        <v>0</v>
      </c>
      <c r="BL47" s="109">
        <v>2</v>
      </c>
      <c r="BM47" s="109">
        <v>0</v>
      </c>
      <c r="BN47" s="426" t="str">
        <f>Punkti!A47</f>
        <v>NB – 2</v>
      </c>
      <c r="BO47" s="113">
        <f>SUM(Punkti!B47:BM47)</f>
        <v>16</v>
      </c>
      <c r="BP47" s="113">
        <f>SUM(Punkti!B48:BM48)</f>
        <v>2</v>
      </c>
      <c r="BQ47" s="35"/>
    </row>
    <row r="48" spans="1:69" ht="19.5" customHeight="1">
      <c r="A48" s="425"/>
      <c r="B48" s="114"/>
      <c r="C48" s="115"/>
      <c r="D48" s="115"/>
      <c r="E48" s="115"/>
      <c r="F48" s="114"/>
      <c r="G48" s="115"/>
      <c r="H48" s="115"/>
      <c r="I48" s="115"/>
      <c r="J48" s="114"/>
      <c r="K48" s="115"/>
      <c r="L48" s="115"/>
      <c r="M48" s="115"/>
      <c r="N48" s="114"/>
      <c r="O48" s="115"/>
      <c r="P48" s="115"/>
      <c r="Q48" s="115"/>
      <c r="R48" s="114"/>
      <c r="S48" s="115"/>
      <c r="T48" s="115"/>
      <c r="U48" s="115"/>
      <c r="V48" s="114"/>
      <c r="W48" s="115"/>
      <c r="X48" s="115"/>
      <c r="Y48" s="115"/>
      <c r="Z48" s="114"/>
      <c r="AA48" s="115"/>
      <c r="AB48" s="115"/>
      <c r="AC48" s="115"/>
      <c r="AD48" s="114"/>
      <c r="AE48" s="115"/>
      <c r="AF48" s="115"/>
      <c r="AG48" s="115"/>
      <c r="AH48" s="114">
        <v>0</v>
      </c>
      <c r="AI48" s="115"/>
      <c r="AJ48" s="115"/>
      <c r="AK48" s="115"/>
      <c r="AL48" s="114">
        <v>2</v>
      </c>
      <c r="AM48" s="115"/>
      <c r="AN48" s="115"/>
      <c r="AO48" s="115"/>
      <c r="AP48" s="114">
        <v>0</v>
      </c>
      <c r="AQ48" s="115"/>
      <c r="AR48" s="115"/>
      <c r="AS48" s="115"/>
      <c r="AT48" s="114">
        <v>0</v>
      </c>
      <c r="AU48" s="115"/>
      <c r="AV48" s="115"/>
      <c r="AW48" s="115"/>
      <c r="AX48" s="114">
        <v>0</v>
      </c>
      <c r="AY48" s="115"/>
      <c r="AZ48" s="115"/>
      <c r="BA48" s="115"/>
      <c r="BB48" s="114">
        <v>0</v>
      </c>
      <c r="BC48" s="115"/>
      <c r="BD48" s="115"/>
      <c r="BE48" s="115"/>
      <c r="BF48" s="114"/>
      <c r="BG48" s="115"/>
      <c r="BH48" s="115"/>
      <c r="BI48" s="116"/>
      <c r="BJ48" s="114">
        <v>0</v>
      </c>
      <c r="BK48" s="115"/>
      <c r="BL48" s="115"/>
      <c r="BM48" s="115"/>
      <c r="BN48" s="426"/>
      <c r="BO48" s="113"/>
      <c r="BP48" s="113"/>
      <c r="BQ48" s="35"/>
    </row>
    <row r="49" spans="1:69" ht="19.5" customHeight="1">
      <c r="A49" s="425"/>
      <c r="B49" s="117"/>
      <c r="C49" s="118"/>
      <c r="D49" s="118"/>
      <c r="E49" s="118"/>
      <c r="F49" s="117"/>
      <c r="G49" s="118"/>
      <c r="H49" s="118"/>
      <c r="I49" s="118"/>
      <c r="J49" s="117"/>
      <c r="K49" s="118"/>
      <c r="L49" s="118"/>
      <c r="M49" s="118"/>
      <c r="N49" s="117"/>
      <c r="O49" s="118"/>
      <c r="P49" s="118"/>
      <c r="Q49" s="118"/>
      <c r="R49" s="117"/>
      <c r="S49" s="118"/>
      <c r="T49" s="118"/>
      <c r="U49" s="118"/>
      <c r="V49" s="117"/>
      <c r="W49" s="118"/>
      <c r="X49" s="118"/>
      <c r="Y49" s="118"/>
      <c r="Z49" s="117"/>
      <c r="AA49" s="118"/>
      <c r="AB49" s="118"/>
      <c r="AC49" s="118"/>
      <c r="AD49" s="117"/>
      <c r="AE49" s="118"/>
      <c r="AF49" s="118"/>
      <c r="AG49" s="118"/>
      <c r="AH49" s="117"/>
      <c r="AI49" s="118"/>
      <c r="AJ49" s="118"/>
      <c r="AK49" s="118"/>
      <c r="AL49" s="117"/>
      <c r="AM49" s="118"/>
      <c r="AN49" s="118"/>
      <c r="AO49" s="118"/>
      <c r="AP49" s="117"/>
      <c r="AQ49" s="118"/>
      <c r="AR49" s="118"/>
      <c r="AS49" s="118"/>
      <c r="AT49" s="117"/>
      <c r="AU49" s="118"/>
      <c r="AV49" s="118"/>
      <c r="AW49" s="118"/>
      <c r="AX49" s="117"/>
      <c r="AY49" s="118"/>
      <c r="AZ49" s="118"/>
      <c r="BA49" s="118"/>
      <c r="BB49" s="117"/>
      <c r="BC49" s="118"/>
      <c r="BD49" s="118"/>
      <c r="BE49" s="118"/>
      <c r="BF49" s="119"/>
      <c r="BG49" s="120"/>
      <c r="BH49" s="120"/>
      <c r="BI49" s="121"/>
      <c r="BJ49" s="117"/>
      <c r="BK49" s="118"/>
      <c r="BL49" s="118"/>
      <c r="BM49" s="118"/>
      <c r="BN49" s="426"/>
      <c r="BO49" s="113"/>
      <c r="BP49" s="113"/>
      <c r="BQ49" s="35"/>
    </row>
    <row r="50" spans="1:69" ht="19.5" customHeight="1">
      <c r="A50" s="425" t="s">
        <v>43</v>
      </c>
      <c r="B50" s="108"/>
      <c r="C50" s="109"/>
      <c r="D50" s="109"/>
      <c r="E50" s="109"/>
      <c r="F50" s="108"/>
      <c r="G50" s="109"/>
      <c r="H50" s="109"/>
      <c r="I50" s="109"/>
      <c r="J50" s="108"/>
      <c r="K50" s="109"/>
      <c r="L50" s="109"/>
      <c r="M50" s="109"/>
      <c r="N50" s="108"/>
      <c r="O50" s="109"/>
      <c r="P50" s="109"/>
      <c r="Q50" s="109"/>
      <c r="R50" s="108"/>
      <c r="S50" s="109"/>
      <c r="T50" s="109"/>
      <c r="U50" s="109"/>
      <c r="V50" s="108"/>
      <c r="W50" s="109"/>
      <c r="X50" s="109"/>
      <c r="Y50" s="109"/>
      <c r="Z50" s="108"/>
      <c r="AA50" s="109"/>
      <c r="AB50" s="109"/>
      <c r="AC50" s="109"/>
      <c r="AD50" s="108"/>
      <c r="AE50" s="109"/>
      <c r="AF50" s="109"/>
      <c r="AG50" s="109"/>
      <c r="AH50" s="108">
        <v>0</v>
      </c>
      <c r="AI50" s="109">
        <v>0</v>
      </c>
      <c r="AJ50" s="109">
        <v>0</v>
      </c>
      <c r="AK50" s="109">
        <v>2</v>
      </c>
      <c r="AL50" s="108">
        <v>0</v>
      </c>
      <c r="AM50" s="109">
        <v>2</v>
      </c>
      <c r="AN50" s="109">
        <v>0</v>
      </c>
      <c r="AO50" s="109">
        <v>1</v>
      </c>
      <c r="AP50" s="108">
        <v>0</v>
      </c>
      <c r="AQ50" s="109">
        <v>0</v>
      </c>
      <c r="AR50" s="109">
        <v>2</v>
      </c>
      <c r="AS50" s="109">
        <v>0</v>
      </c>
      <c r="AT50" s="108">
        <v>2</v>
      </c>
      <c r="AU50" s="109">
        <v>0</v>
      </c>
      <c r="AV50" s="109">
        <v>2</v>
      </c>
      <c r="AW50" s="109">
        <v>0</v>
      </c>
      <c r="AX50" s="108">
        <v>2</v>
      </c>
      <c r="AY50" s="109">
        <v>2</v>
      </c>
      <c r="AZ50" s="109">
        <v>0</v>
      </c>
      <c r="BA50" s="109">
        <v>2</v>
      </c>
      <c r="BB50" s="108">
        <v>0</v>
      </c>
      <c r="BC50" s="109">
        <v>2</v>
      </c>
      <c r="BD50" s="109">
        <v>2</v>
      </c>
      <c r="BE50" s="109">
        <v>2</v>
      </c>
      <c r="BF50" s="108">
        <v>0</v>
      </c>
      <c r="BG50" s="109">
        <v>2</v>
      </c>
      <c r="BH50" s="109">
        <v>0</v>
      </c>
      <c r="BI50" s="109">
        <v>2</v>
      </c>
      <c r="BJ50" s="110"/>
      <c r="BK50" s="111"/>
      <c r="BL50" s="111"/>
      <c r="BM50" s="112"/>
      <c r="BN50" s="426" t="str">
        <f>Punkti!A50</f>
        <v>NB-1</v>
      </c>
      <c r="BO50" s="113">
        <f>SUM(Punkti!B50:BM50)</f>
        <v>27</v>
      </c>
      <c r="BP50" s="113">
        <f>SUM(Punkti!B51:BM51)</f>
        <v>8</v>
      </c>
      <c r="BQ50" s="35"/>
    </row>
    <row r="51" spans="1:69" ht="19.5" customHeight="1">
      <c r="A51" s="425"/>
      <c r="B51" s="114"/>
      <c r="C51" s="115"/>
      <c r="D51" s="115"/>
      <c r="E51" s="115"/>
      <c r="F51" s="114"/>
      <c r="G51" s="115"/>
      <c r="H51" s="115"/>
      <c r="I51" s="115"/>
      <c r="J51" s="114"/>
      <c r="K51" s="115"/>
      <c r="L51" s="115"/>
      <c r="M51" s="115"/>
      <c r="N51" s="114"/>
      <c r="O51" s="115"/>
      <c r="P51" s="115"/>
      <c r="Q51" s="115"/>
      <c r="R51" s="114"/>
      <c r="S51" s="115"/>
      <c r="T51" s="115"/>
      <c r="U51" s="115"/>
      <c r="V51" s="114"/>
      <c r="W51" s="115"/>
      <c r="X51" s="115"/>
      <c r="Y51" s="115"/>
      <c r="Z51" s="114"/>
      <c r="AA51" s="115"/>
      <c r="AB51" s="115"/>
      <c r="AC51" s="115"/>
      <c r="AD51" s="114"/>
      <c r="AE51" s="115"/>
      <c r="AF51" s="115"/>
      <c r="AG51" s="115"/>
      <c r="AH51" s="114">
        <v>0</v>
      </c>
      <c r="AI51" s="115"/>
      <c r="AJ51" s="115"/>
      <c r="AK51" s="115"/>
      <c r="AL51" s="114">
        <v>0</v>
      </c>
      <c r="AM51" s="115"/>
      <c r="AN51" s="115"/>
      <c r="AO51" s="115"/>
      <c r="AP51" s="114">
        <v>0</v>
      </c>
      <c r="AQ51" s="115"/>
      <c r="AR51" s="115"/>
      <c r="AS51" s="115"/>
      <c r="AT51" s="114">
        <v>2</v>
      </c>
      <c r="AU51" s="115"/>
      <c r="AV51" s="115"/>
      <c r="AW51" s="115"/>
      <c r="AX51" s="114">
        <v>2</v>
      </c>
      <c r="AY51" s="115"/>
      <c r="AZ51" s="115"/>
      <c r="BA51" s="115"/>
      <c r="BB51" s="114">
        <v>2</v>
      </c>
      <c r="BC51" s="115"/>
      <c r="BD51" s="115"/>
      <c r="BE51" s="115"/>
      <c r="BF51" s="114">
        <v>2</v>
      </c>
      <c r="BG51" s="115"/>
      <c r="BH51" s="115"/>
      <c r="BI51" s="115"/>
      <c r="BJ51" s="114"/>
      <c r="BK51" s="115"/>
      <c r="BL51" s="115"/>
      <c r="BM51" s="116"/>
      <c r="BN51" s="426"/>
      <c r="BO51" s="113"/>
      <c r="BP51" s="113"/>
      <c r="BQ51" s="35"/>
    </row>
    <row r="52" spans="1:69" ht="19.5" customHeight="1">
      <c r="A52" s="425"/>
      <c r="B52" s="117"/>
      <c r="C52" s="118"/>
      <c r="D52" s="118"/>
      <c r="E52" s="118"/>
      <c r="F52" s="117"/>
      <c r="G52" s="118"/>
      <c r="H52" s="118"/>
      <c r="I52" s="118"/>
      <c r="J52" s="117"/>
      <c r="K52" s="118"/>
      <c r="L52" s="118"/>
      <c r="M52" s="118"/>
      <c r="N52" s="117"/>
      <c r="O52" s="118"/>
      <c r="P52" s="118"/>
      <c r="Q52" s="118"/>
      <c r="R52" s="117"/>
      <c r="S52" s="118"/>
      <c r="T52" s="118"/>
      <c r="U52" s="118"/>
      <c r="V52" s="117"/>
      <c r="W52" s="118"/>
      <c r="X52" s="118"/>
      <c r="Y52" s="118"/>
      <c r="Z52" s="117"/>
      <c r="AA52" s="118"/>
      <c r="AB52" s="118"/>
      <c r="AC52" s="118"/>
      <c r="AD52" s="117"/>
      <c r="AE52" s="118"/>
      <c r="AF52" s="118"/>
      <c r="AG52" s="118"/>
      <c r="AH52" s="117"/>
      <c r="AI52" s="118"/>
      <c r="AJ52" s="118"/>
      <c r="AK52" s="118"/>
      <c r="AL52" s="117"/>
      <c r="AM52" s="118"/>
      <c r="AN52" s="118"/>
      <c r="AO52" s="118"/>
      <c r="AP52" s="117"/>
      <c r="AQ52" s="118"/>
      <c r="AR52" s="118"/>
      <c r="AS52" s="118"/>
      <c r="AT52" s="117"/>
      <c r="AU52" s="118"/>
      <c r="AV52" s="118"/>
      <c r="AW52" s="118"/>
      <c r="AX52" s="117"/>
      <c r="AY52" s="118"/>
      <c r="AZ52" s="118"/>
      <c r="BA52" s="118"/>
      <c r="BB52" s="117"/>
      <c r="BC52" s="118"/>
      <c r="BD52" s="118"/>
      <c r="BE52" s="118"/>
      <c r="BF52" s="117"/>
      <c r="BG52" s="118"/>
      <c r="BH52" s="118"/>
      <c r="BI52" s="118"/>
      <c r="BJ52" s="119"/>
      <c r="BK52" s="120"/>
      <c r="BL52" s="120"/>
      <c r="BM52" s="121"/>
      <c r="BN52" s="426"/>
      <c r="BO52" s="113"/>
      <c r="BP52" s="113"/>
      <c r="BQ52" s="35"/>
    </row>
    <row r="53" spans="1:69" ht="12.75" customHeight="1"/>
    <row r="54" spans="1:69" ht="12.75" customHeight="1"/>
    <row r="55" spans="1:69" ht="12.75" customHeight="1"/>
    <row r="56" spans="1:69" ht="12.75" customHeight="1"/>
    <row r="57" spans="1:69" ht="12.75" customHeight="1"/>
    <row r="58" spans="1:69" ht="12.75" customHeight="1"/>
    <row r="59" spans="1:69" ht="12.75" customHeight="1"/>
    <row r="60" spans="1:69" ht="12.75" customHeight="1"/>
    <row r="61" spans="1:69" ht="12.75" customHeight="1"/>
    <row r="62" spans="1:69" ht="12.75" customHeight="1"/>
    <row r="63" spans="1:69" ht="12.75" customHeight="1"/>
    <row r="64" spans="1:69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4"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BF2:BI2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A5:A7"/>
    <mergeCell ref="BN5:BN7"/>
    <mergeCell ref="A8:A10"/>
    <mergeCell ref="BN8:BN10"/>
    <mergeCell ref="A11:A13"/>
    <mergeCell ref="BN11:BN13"/>
    <mergeCell ref="A14:A16"/>
    <mergeCell ref="BN14:BN16"/>
    <mergeCell ref="A17:A19"/>
    <mergeCell ref="BN17:BN19"/>
    <mergeCell ref="A20:A22"/>
    <mergeCell ref="BN20:BN22"/>
    <mergeCell ref="A23:A25"/>
    <mergeCell ref="BN23:BN25"/>
    <mergeCell ref="A26:A28"/>
    <mergeCell ref="BN26:BN28"/>
    <mergeCell ref="A29:A31"/>
    <mergeCell ref="BN29:BN31"/>
    <mergeCell ref="A32:A34"/>
    <mergeCell ref="BN32:BN34"/>
    <mergeCell ref="A35:A37"/>
    <mergeCell ref="BN35:BN37"/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000"/>
  <sheetViews>
    <sheetView zoomScale="70" zoomScaleNormal="70" workbookViewId="0">
      <pane xSplit="2" topLeftCell="E1" activePane="topRight" state="frozen"/>
      <selection activeCell="A16" sqref="A16"/>
      <selection pane="topRight" activeCell="AF1" sqref="AF1"/>
    </sheetView>
  </sheetViews>
  <sheetFormatPr defaultRowHeight="12.75"/>
  <cols>
    <col min="1" max="1" width="34.7109375"/>
    <col min="2" max="2" width="30.42578125"/>
    <col min="3" max="4" width="12.7109375"/>
    <col min="5" max="5" width="5.85546875"/>
    <col min="6" max="6" width="6.42578125"/>
    <col min="7" max="10" width="5.85546875"/>
    <col min="11" max="12" width="6.42578125"/>
    <col min="13" max="14" width="5.85546875"/>
    <col min="15" max="16" width="6.42578125"/>
    <col min="17" max="18" width="5.85546875"/>
    <col min="19" max="20" width="6.42578125"/>
    <col min="21" max="22" width="5.85546875"/>
    <col min="23" max="24" width="6.42578125"/>
    <col min="25" max="26" width="5.85546875"/>
    <col min="27" max="28" width="6.42578125"/>
    <col min="29" max="30" width="5.85546875"/>
    <col min="31" max="32" width="6.42578125"/>
    <col min="33" max="34" width="5.85546875"/>
    <col min="35" max="36" width="6.42578125"/>
    <col min="37" max="38" width="5.85546875"/>
    <col min="39" max="40" width="6.42578125"/>
    <col min="41" max="42" width="5.85546875"/>
    <col min="43" max="44" width="6.42578125"/>
    <col min="45" max="46" width="5.85546875"/>
    <col min="47" max="48" width="6.42578125"/>
    <col min="49" max="50" width="5.85546875"/>
    <col min="51" max="52" width="6.42578125"/>
    <col min="53" max="54" width="5.85546875"/>
    <col min="55" max="56" width="6.42578125"/>
    <col min="57" max="58" width="5.85546875"/>
    <col min="59" max="60" width="6.42578125"/>
    <col min="61" max="62" width="5.85546875"/>
    <col min="63" max="64" width="6.42578125"/>
    <col min="65" max="66" width="5.85546875"/>
    <col min="67" max="68" width="6.42578125"/>
    <col min="69" max="69" width="9.5703125"/>
    <col min="70" max="70" width="8.7109375"/>
    <col min="71" max="71" width="21.140625"/>
    <col min="72" max="72" width="20.140625"/>
    <col min="73" max="73" width="6.28515625"/>
    <col min="74" max="74" width="26.7109375"/>
    <col min="83" max="83" width="10.7109375"/>
    <col min="95" max="1025" width="14.42578125"/>
  </cols>
  <sheetData>
    <row r="1" spans="1:94" ht="12.75" customHeight="1">
      <c r="A1" s="122"/>
      <c r="B1" s="123"/>
      <c r="C1" s="123"/>
      <c r="D1" s="123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5"/>
      <c r="BS1" s="125"/>
      <c r="BT1" s="126"/>
      <c r="BU1" s="127"/>
      <c r="BV1" s="128"/>
      <c r="BW1" s="129"/>
      <c r="BX1" s="130"/>
      <c r="BY1" s="130"/>
      <c r="BZ1" s="130"/>
      <c r="CA1" s="130"/>
      <c r="CB1" s="130"/>
      <c r="CC1" s="130"/>
      <c r="CD1" s="130"/>
      <c r="CE1" s="129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</row>
    <row r="2" spans="1:94" ht="27.75" customHeight="1">
      <c r="A2" s="131"/>
      <c r="B2" s="127"/>
      <c r="C2" s="443" t="s">
        <v>44</v>
      </c>
      <c r="D2" s="443"/>
      <c r="E2" s="444" t="str">
        <f>Rezultati!A4</f>
        <v>BASK APS</v>
      </c>
      <c r="F2" s="444"/>
      <c r="G2" s="444"/>
      <c r="H2" s="444"/>
      <c r="I2" s="441" t="str">
        <f>Rezultati!A15</f>
        <v>Ten Pin</v>
      </c>
      <c r="J2" s="441"/>
      <c r="K2" s="441"/>
      <c r="L2" s="441"/>
      <c r="M2" s="441" t="str">
        <f>Rezultati!A22</f>
        <v>Jaunie Buki</v>
      </c>
      <c r="N2" s="441"/>
      <c r="O2" s="441"/>
      <c r="P2" s="441"/>
      <c r="Q2" s="445" t="str">
        <f>Rezultati!A30</f>
        <v>Pārdaugavas AVANGĀRDS</v>
      </c>
      <c r="R2" s="445"/>
      <c r="S2" s="445"/>
      <c r="T2" s="445"/>
      <c r="U2" s="441" t="str">
        <f>Rezultati!A36</f>
        <v>Liquide Time</v>
      </c>
      <c r="V2" s="441"/>
      <c r="W2" s="441"/>
      <c r="X2" s="441"/>
      <c r="Y2" s="442" t="str">
        <f>Rezultati!A43</f>
        <v>RR Dziednieks</v>
      </c>
      <c r="Z2" s="442"/>
      <c r="AA2" s="442"/>
      <c r="AB2" s="442"/>
      <c r="AC2" s="442" t="str">
        <f>Rezultati!A50</f>
        <v>Šarmageddon</v>
      </c>
      <c r="AD2" s="442"/>
      <c r="AE2" s="442"/>
      <c r="AF2" s="442"/>
      <c r="AG2" s="438" t="str">
        <f>A57</f>
        <v>Wolfpack</v>
      </c>
      <c r="AH2" s="438"/>
      <c r="AI2" s="438"/>
      <c r="AJ2" s="438"/>
      <c r="AK2" s="438" t="str">
        <f>A64</f>
        <v>Pandora</v>
      </c>
      <c r="AL2" s="438"/>
      <c r="AM2" s="438"/>
      <c r="AN2" s="438"/>
      <c r="AO2" s="438" t="str">
        <f>A71</f>
        <v>CAPAROL</v>
      </c>
      <c r="AP2" s="438"/>
      <c r="AQ2" s="438"/>
      <c r="AR2" s="438"/>
      <c r="AS2" s="438" t="str">
        <f>A78</f>
        <v>Returned</v>
      </c>
      <c r="AT2" s="438"/>
      <c r="AU2" s="438"/>
      <c r="AV2" s="438"/>
      <c r="AW2" s="438" t="str">
        <f>A85</f>
        <v>Korness</v>
      </c>
      <c r="AX2" s="438"/>
      <c r="AY2" s="438"/>
      <c r="AZ2" s="438"/>
      <c r="BA2" s="438" t="str">
        <f>A92</f>
        <v>Universal Services</v>
      </c>
      <c r="BB2" s="438"/>
      <c r="BC2" s="438"/>
      <c r="BD2" s="438"/>
      <c r="BE2" s="438" t="str">
        <f>A99</f>
        <v>ŠAR-A</v>
      </c>
      <c r="BF2" s="438"/>
      <c r="BG2" s="438"/>
      <c r="BH2" s="438"/>
      <c r="BI2" s="438" t="str">
        <f>A107</f>
        <v>NB – 2</v>
      </c>
      <c r="BJ2" s="438"/>
      <c r="BK2" s="438"/>
      <c r="BL2" s="438"/>
      <c r="BM2" s="438" t="str">
        <f>A115</f>
        <v>NB-1</v>
      </c>
      <c r="BN2" s="438"/>
      <c r="BO2" s="438"/>
      <c r="BP2" s="438"/>
      <c r="BQ2" s="439" t="s">
        <v>18</v>
      </c>
      <c r="BR2" s="439" t="s">
        <v>17</v>
      </c>
      <c r="BS2" s="440" t="s">
        <v>45</v>
      </c>
      <c r="BT2" s="437" t="s">
        <v>46</v>
      </c>
      <c r="BU2" s="127"/>
      <c r="BV2" s="128"/>
      <c r="BW2" s="129"/>
      <c r="BX2" s="130"/>
      <c r="BY2" s="130"/>
      <c r="BZ2" s="130"/>
      <c r="CA2" s="130"/>
      <c r="CB2" s="130"/>
      <c r="CC2" s="130"/>
      <c r="CD2" s="130"/>
      <c r="CE2" s="129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</row>
    <row r="3" spans="1:94" ht="13.5" customHeight="1">
      <c r="A3" s="132" t="s">
        <v>3</v>
      </c>
      <c r="B3" s="132" t="s">
        <v>16</v>
      </c>
      <c r="C3" s="133" t="s">
        <v>47</v>
      </c>
      <c r="D3" s="134" t="s">
        <v>48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439"/>
      <c r="BR3" s="439"/>
      <c r="BS3" s="440"/>
      <c r="BT3" s="437"/>
      <c r="BU3" s="127"/>
      <c r="BV3" s="128"/>
      <c r="BW3" s="129"/>
      <c r="BX3" s="130"/>
      <c r="BY3" s="130"/>
      <c r="BZ3" s="130"/>
      <c r="CA3" s="130"/>
      <c r="CB3" s="130"/>
      <c r="CC3" s="130"/>
      <c r="CD3" s="130"/>
      <c r="CE3" s="129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</row>
    <row r="4" spans="1:94" ht="15.75" customHeight="1">
      <c r="A4" s="136" t="str">
        <f>Punkti!A5</f>
        <v>BASK APS</v>
      </c>
      <c r="B4" s="137" t="s">
        <v>49</v>
      </c>
      <c r="C4" s="138">
        <v>0</v>
      </c>
      <c r="D4" s="139">
        <f>Rezultati!C4*Rezultati!BR4</f>
        <v>0</v>
      </c>
      <c r="E4" s="140"/>
      <c r="F4" s="140"/>
      <c r="G4" s="140"/>
      <c r="H4" s="141"/>
      <c r="I4" s="142">
        <v>201</v>
      </c>
      <c r="J4" s="143">
        <v>266</v>
      </c>
      <c r="K4" s="143">
        <v>186</v>
      </c>
      <c r="L4" s="144">
        <v>264</v>
      </c>
      <c r="M4" s="145">
        <v>238</v>
      </c>
      <c r="N4" s="143">
        <v>185</v>
      </c>
      <c r="O4" s="143">
        <v>237</v>
      </c>
      <c r="P4" s="146">
        <v>220</v>
      </c>
      <c r="Q4" s="142">
        <v>257</v>
      </c>
      <c r="R4" s="143">
        <v>245</v>
      </c>
      <c r="S4" s="143">
        <v>245</v>
      </c>
      <c r="T4" s="144">
        <v>189</v>
      </c>
      <c r="U4" s="145">
        <v>192</v>
      </c>
      <c r="V4" s="143">
        <v>249</v>
      </c>
      <c r="W4" s="143">
        <v>223</v>
      </c>
      <c r="X4" s="146">
        <v>248</v>
      </c>
      <c r="Y4" s="142">
        <v>248</v>
      </c>
      <c r="Z4" s="143">
        <v>183</v>
      </c>
      <c r="AA4" s="143">
        <v>213</v>
      </c>
      <c r="AB4" s="144">
        <v>180</v>
      </c>
      <c r="AC4" s="145">
        <v>279</v>
      </c>
      <c r="AD4" s="143">
        <v>245</v>
      </c>
      <c r="AE4" s="143">
        <v>234</v>
      </c>
      <c r="AF4" s="144">
        <v>222</v>
      </c>
      <c r="AG4" s="145">
        <v>198</v>
      </c>
      <c r="AH4" s="143">
        <v>223</v>
      </c>
      <c r="AI4" s="143">
        <v>244</v>
      </c>
      <c r="AJ4" s="144">
        <v>177</v>
      </c>
      <c r="AK4" s="147"/>
      <c r="AL4" s="148"/>
      <c r="AM4" s="148"/>
      <c r="AN4" s="149"/>
      <c r="AO4" s="147"/>
      <c r="AP4" s="148"/>
      <c r="AQ4" s="148"/>
      <c r="AR4" s="149"/>
      <c r="AS4" s="147"/>
      <c r="AT4" s="148"/>
      <c r="AU4" s="148"/>
      <c r="AV4" s="149"/>
      <c r="AW4" s="147"/>
      <c r="AX4" s="148"/>
      <c r="AY4" s="148"/>
      <c r="AZ4" s="149"/>
      <c r="BA4" s="147"/>
      <c r="BB4" s="148"/>
      <c r="BC4" s="148"/>
      <c r="BD4" s="149"/>
      <c r="BE4" s="147"/>
      <c r="BF4" s="148"/>
      <c r="BG4" s="148"/>
      <c r="BH4" s="149"/>
      <c r="BI4" s="147"/>
      <c r="BJ4" s="148"/>
      <c r="BK4" s="148"/>
      <c r="BL4" s="149"/>
      <c r="BM4" s="147"/>
      <c r="BN4" s="148"/>
      <c r="BO4" s="148"/>
      <c r="BP4" s="149"/>
      <c r="BQ4" s="150">
        <f>SUM(Rezultati!E4:BP4)</f>
        <v>6291</v>
      </c>
      <c r="BR4" s="151">
        <f>COUNT(Rezultati!E4:BP4)</f>
        <v>28</v>
      </c>
      <c r="BS4" s="434">
        <f>SUM((Rezultati!BQ4+Rezultati!BQ5+Rezultati!BQ6+BQ12+BQ11+BQ13+BQ10+Rezultati!BQ7+Rezultati!BQ8+Rezultati!BQ9+BR11+Rezultati!BQ14)/(Rezultati!BR4+BR13+BR11+Rezultati!BR5+Rezultati!BR6+Rezultati!BR7+Rezultati!BR8+Rezultati!BR9+BR10+BR12+Rezultati!BR14))</f>
        <v>199.45238095238096</v>
      </c>
      <c r="BT4" s="152">
        <f>Rezultati!BQ4/Rezultati!BR4</f>
        <v>224.67857142857142</v>
      </c>
      <c r="BU4" s="435" t="str">
        <f>E2</f>
        <v>BASK APS</v>
      </c>
      <c r="BV4" s="128" t="str">
        <f t="shared" ref="BV4:BV35" si="0">B4</f>
        <v>Artemijs Hudjakovs</v>
      </c>
      <c r="BW4" s="129"/>
      <c r="BX4" s="129"/>
      <c r="BY4" s="129"/>
      <c r="BZ4" s="129"/>
      <c r="CA4" s="129"/>
      <c r="CB4" s="129"/>
      <c r="CC4" s="129"/>
      <c r="CD4" s="129"/>
      <c r="CE4" s="153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</row>
    <row r="5" spans="1:94" ht="15.75" customHeight="1">
      <c r="A5" s="136" t="s">
        <v>28</v>
      </c>
      <c r="B5" s="154" t="s">
        <v>50</v>
      </c>
      <c r="C5" s="155">
        <v>0</v>
      </c>
      <c r="D5" s="139">
        <f>Rezultati!C5*Rezultati!BR5</f>
        <v>0</v>
      </c>
      <c r="E5" s="156"/>
      <c r="F5" s="156"/>
      <c r="G5" s="156"/>
      <c r="H5" s="157"/>
      <c r="I5" s="158"/>
      <c r="J5" s="159">
        <v>151</v>
      </c>
      <c r="K5" s="159">
        <v>163</v>
      </c>
      <c r="L5" s="160">
        <v>166</v>
      </c>
      <c r="M5" s="161">
        <v>197</v>
      </c>
      <c r="N5" s="159">
        <v>206</v>
      </c>
      <c r="O5" s="159">
        <v>164</v>
      </c>
      <c r="P5" s="162">
        <v>155</v>
      </c>
      <c r="Q5" s="158">
        <v>146</v>
      </c>
      <c r="R5" s="159">
        <v>137</v>
      </c>
      <c r="S5" s="159">
        <v>183</v>
      </c>
      <c r="T5" s="160">
        <v>178</v>
      </c>
      <c r="U5" s="161">
        <v>181</v>
      </c>
      <c r="V5" s="159">
        <v>170</v>
      </c>
      <c r="W5" s="159">
        <v>172</v>
      </c>
      <c r="X5" s="162">
        <v>141</v>
      </c>
      <c r="Y5" s="158"/>
      <c r="Z5" s="159"/>
      <c r="AA5" s="159"/>
      <c r="AB5" s="160"/>
      <c r="AC5" s="161">
        <v>183</v>
      </c>
      <c r="AD5" s="159">
        <v>182</v>
      </c>
      <c r="AE5" s="159">
        <v>169</v>
      </c>
      <c r="AF5" s="160">
        <v>172</v>
      </c>
      <c r="AG5" s="161">
        <v>212</v>
      </c>
      <c r="AH5" s="159">
        <v>144</v>
      </c>
      <c r="AI5" s="159">
        <v>190</v>
      </c>
      <c r="AJ5" s="160">
        <v>188</v>
      </c>
      <c r="AK5" s="163"/>
      <c r="AL5" s="164"/>
      <c r="AM5" s="164"/>
      <c r="AN5" s="165"/>
      <c r="AO5" s="163"/>
      <c r="AP5" s="164"/>
      <c r="AQ5" s="164"/>
      <c r="AR5" s="165"/>
      <c r="AS5" s="163"/>
      <c r="AT5" s="164"/>
      <c r="AU5" s="164"/>
      <c r="AV5" s="165"/>
      <c r="AW5" s="163"/>
      <c r="AX5" s="164"/>
      <c r="AY5" s="164"/>
      <c r="AZ5" s="165"/>
      <c r="BA5" s="163"/>
      <c r="BB5" s="164"/>
      <c r="BC5" s="164"/>
      <c r="BD5" s="165"/>
      <c r="BE5" s="163"/>
      <c r="BF5" s="164"/>
      <c r="BG5" s="164"/>
      <c r="BH5" s="165"/>
      <c r="BI5" s="163"/>
      <c r="BJ5" s="164"/>
      <c r="BK5" s="164"/>
      <c r="BL5" s="165"/>
      <c r="BM5" s="163"/>
      <c r="BN5" s="164"/>
      <c r="BO5" s="164"/>
      <c r="BP5" s="165"/>
      <c r="BQ5" s="166">
        <f>SUM(Rezultati!E5:BP5)</f>
        <v>3950</v>
      </c>
      <c r="BR5" s="167">
        <f>COUNT(Rezultati!E5:BP5)</f>
        <v>23</v>
      </c>
      <c r="BS5" s="434"/>
      <c r="BT5" s="152">
        <f>Rezultati!BQ5/Rezultati!BR5</f>
        <v>171.7391304347826</v>
      </c>
      <c r="BU5" s="435"/>
      <c r="BV5" s="128" t="str">
        <f t="shared" si="0"/>
        <v>Gints Aksiks</v>
      </c>
      <c r="BW5" s="129"/>
      <c r="BX5" s="129"/>
      <c r="BY5" s="129"/>
      <c r="BZ5" s="129"/>
      <c r="CA5" s="129"/>
      <c r="CB5" s="129"/>
      <c r="CC5" s="129"/>
      <c r="CD5" s="129"/>
      <c r="CE5" s="153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</row>
    <row r="6" spans="1:94" ht="15.75" customHeight="1">
      <c r="A6" s="136" t="s">
        <v>28</v>
      </c>
      <c r="B6" s="154" t="s">
        <v>51</v>
      </c>
      <c r="C6" s="155">
        <v>0</v>
      </c>
      <c r="D6" s="139">
        <f>Rezultati!C6*Rezultati!BR6</f>
        <v>0</v>
      </c>
      <c r="E6" s="156"/>
      <c r="F6" s="156"/>
      <c r="G6" s="156"/>
      <c r="H6" s="157"/>
      <c r="I6" s="158"/>
      <c r="J6" s="159"/>
      <c r="K6" s="159"/>
      <c r="L6" s="160"/>
      <c r="M6" s="161"/>
      <c r="N6" s="159"/>
      <c r="O6" s="159"/>
      <c r="P6" s="162"/>
      <c r="Q6" s="158"/>
      <c r="R6" s="159"/>
      <c r="S6" s="159"/>
      <c r="T6" s="160"/>
      <c r="U6" s="161"/>
      <c r="V6" s="159"/>
      <c r="W6" s="159"/>
      <c r="X6" s="162"/>
      <c r="Y6" s="158"/>
      <c r="Z6" s="159"/>
      <c r="AA6" s="159"/>
      <c r="AB6" s="160"/>
      <c r="AC6" s="161"/>
      <c r="AD6" s="159"/>
      <c r="AE6" s="159"/>
      <c r="AF6" s="160"/>
      <c r="AG6" s="161"/>
      <c r="AH6" s="159"/>
      <c r="AI6" s="159"/>
      <c r="AJ6" s="160"/>
      <c r="AK6" s="163"/>
      <c r="AL6" s="164"/>
      <c r="AM6" s="164"/>
      <c r="AN6" s="165"/>
      <c r="AO6" s="163"/>
      <c r="AP6" s="164"/>
      <c r="AQ6" s="164"/>
      <c r="AR6" s="165"/>
      <c r="AS6" s="163"/>
      <c r="AT6" s="164"/>
      <c r="AU6" s="164"/>
      <c r="AV6" s="165"/>
      <c r="AW6" s="163"/>
      <c r="AX6" s="164"/>
      <c r="AY6" s="164"/>
      <c r="AZ6" s="165"/>
      <c r="BA6" s="163"/>
      <c r="BB6" s="164"/>
      <c r="BC6" s="164"/>
      <c r="BD6" s="165"/>
      <c r="BE6" s="163"/>
      <c r="BF6" s="164"/>
      <c r="BG6" s="164"/>
      <c r="BH6" s="165"/>
      <c r="BI6" s="163"/>
      <c r="BJ6" s="164"/>
      <c r="BK6" s="164"/>
      <c r="BL6" s="165"/>
      <c r="BM6" s="163"/>
      <c r="BN6" s="164"/>
      <c r="BO6" s="164"/>
      <c r="BP6" s="165"/>
      <c r="BQ6" s="166">
        <f>SUM(Rezultati!E6:BP6)</f>
        <v>0</v>
      </c>
      <c r="BR6" s="167">
        <f>COUNT(Rezultati!E6:BP6)</f>
        <v>0</v>
      </c>
      <c r="BS6" s="434"/>
      <c r="BT6" s="152" t="e">
        <f>Rezultati!BQ6/Rezultati!BR6</f>
        <v>#DIV/0!</v>
      </c>
      <c r="BU6" s="435"/>
      <c r="BV6" s="128" t="str">
        <f t="shared" si="0"/>
        <v>Dmitrijs Čebotarjovs</v>
      </c>
      <c r="BW6" s="129"/>
      <c r="BX6" s="129"/>
      <c r="BY6" s="129"/>
      <c r="BZ6" s="129"/>
      <c r="CA6" s="129"/>
      <c r="CB6" s="129"/>
      <c r="CC6" s="129"/>
      <c r="CD6" s="129"/>
      <c r="CE6" s="153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</row>
    <row r="7" spans="1:94" ht="15.75" customHeight="1">
      <c r="A7" s="136" t="s">
        <v>28</v>
      </c>
      <c r="B7" s="168" t="s">
        <v>52</v>
      </c>
      <c r="C7" s="155">
        <v>0</v>
      </c>
      <c r="D7" s="139">
        <f>Rezultati!C7*Rezultati!BR7</f>
        <v>0</v>
      </c>
      <c r="E7" s="156"/>
      <c r="F7" s="156"/>
      <c r="G7" s="156"/>
      <c r="H7" s="157"/>
      <c r="I7" s="158"/>
      <c r="J7" s="159"/>
      <c r="K7" s="159"/>
      <c r="L7" s="160"/>
      <c r="M7" s="161"/>
      <c r="N7" s="159"/>
      <c r="O7" s="159"/>
      <c r="P7" s="162"/>
      <c r="Q7" s="158"/>
      <c r="R7" s="159"/>
      <c r="S7" s="159"/>
      <c r="T7" s="160"/>
      <c r="U7" s="161"/>
      <c r="V7" s="159"/>
      <c r="W7" s="159"/>
      <c r="X7" s="162"/>
      <c r="Y7" s="158"/>
      <c r="Z7" s="159"/>
      <c r="AA7" s="159"/>
      <c r="AB7" s="160"/>
      <c r="AC7" s="161"/>
      <c r="AD7" s="159"/>
      <c r="AE7" s="159"/>
      <c r="AF7" s="160"/>
      <c r="AG7" s="161"/>
      <c r="AH7" s="159"/>
      <c r="AI7" s="159"/>
      <c r="AJ7" s="160"/>
      <c r="AK7" s="163"/>
      <c r="AL7" s="164"/>
      <c r="AM7" s="164"/>
      <c r="AN7" s="165"/>
      <c r="AO7" s="163"/>
      <c r="AP7" s="164"/>
      <c r="AQ7" s="164"/>
      <c r="AR7" s="165"/>
      <c r="AS7" s="163"/>
      <c r="AT7" s="164"/>
      <c r="AU7" s="164"/>
      <c r="AV7" s="165"/>
      <c r="AW7" s="163"/>
      <c r="AX7" s="164"/>
      <c r="AY7" s="164"/>
      <c r="AZ7" s="165"/>
      <c r="BA7" s="163"/>
      <c r="BB7" s="164"/>
      <c r="BC7" s="164"/>
      <c r="BD7" s="165"/>
      <c r="BE7" s="163"/>
      <c r="BF7" s="164"/>
      <c r="BG7" s="164"/>
      <c r="BH7" s="165"/>
      <c r="BI7" s="163"/>
      <c r="BJ7" s="164"/>
      <c r="BK7" s="164"/>
      <c r="BL7" s="165"/>
      <c r="BM7" s="163"/>
      <c r="BN7" s="164"/>
      <c r="BO7" s="164"/>
      <c r="BP7" s="165"/>
      <c r="BQ7" s="166">
        <f>SUM(Rezultati!E7:BP7)</f>
        <v>0</v>
      </c>
      <c r="BR7" s="167">
        <f>COUNT(Rezultati!E7:BP7)</f>
        <v>0</v>
      </c>
      <c r="BS7" s="434"/>
      <c r="BT7" s="152" t="e">
        <f>Rezultati!BQ7/Rezultati!BR7</f>
        <v>#DIV/0!</v>
      </c>
      <c r="BU7" s="435"/>
      <c r="BV7" s="128" t="str">
        <f t="shared" si="0"/>
        <v>Sergejs Ļeonovs</v>
      </c>
      <c r="BW7" s="129"/>
      <c r="BX7" s="129"/>
      <c r="BY7" s="129"/>
      <c r="BZ7" s="129"/>
      <c r="CA7" s="129"/>
      <c r="CB7" s="129"/>
      <c r="CC7" s="129"/>
      <c r="CD7" s="129"/>
      <c r="CE7" s="153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</row>
    <row r="8" spans="1:94" ht="15.75" customHeight="1">
      <c r="A8" s="169" t="s">
        <v>28</v>
      </c>
      <c r="B8" s="170" t="s">
        <v>53</v>
      </c>
      <c r="C8" s="171">
        <v>8</v>
      </c>
      <c r="D8" s="172">
        <f>Rezultati!C8*Rezultati!BR8</f>
        <v>104</v>
      </c>
      <c r="E8" s="156"/>
      <c r="F8" s="156"/>
      <c r="G8" s="156"/>
      <c r="H8" s="157"/>
      <c r="I8" s="173">
        <v>157</v>
      </c>
      <c r="J8" s="174"/>
      <c r="K8" s="174"/>
      <c r="L8" s="175"/>
      <c r="M8" s="176">
        <v>185</v>
      </c>
      <c r="N8" s="174">
        <v>207</v>
      </c>
      <c r="O8" s="174">
        <v>185</v>
      </c>
      <c r="P8" s="177">
        <v>166</v>
      </c>
      <c r="Q8" s="173"/>
      <c r="R8" s="174"/>
      <c r="S8" s="174"/>
      <c r="T8" s="175"/>
      <c r="U8" s="176">
        <v>200</v>
      </c>
      <c r="V8" s="174">
        <v>176</v>
      </c>
      <c r="W8" s="174">
        <v>228</v>
      </c>
      <c r="X8" s="177">
        <v>177</v>
      </c>
      <c r="Y8" s="173"/>
      <c r="Z8" s="174"/>
      <c r="AA8" s="174"/>
      <c r="AB8" s="175"/>
      <c r="AC8" s="176">
        <v>209</v>
      </c>
      <c r="AD8" s="174">
        <v>191</v>
      </c>
      <c r="AE8" s="174">
        <v>199</v>
      </c>
      <c r="AF8" s="175">
        <v>223</v>
      </c>
      <c r="AG8" s="176"/>
      <c r="AH8" s="174"/>
      <c r="AI8" s="174"/>
      <c r="AJ8" s="175"/>
      <c r="AK8" s="178"/>
      <c r="AL8" s="179"/>
      <c r="AM8" s="179"/>
      <c r="AN8" s="180"/>
      <c r="AO8" s="178"/>
      <c r="AP8" s="179"/>
      <c r="AQ8" s="179"/>
      <c r="AR8" s="180"/>
      <c r="AS8" s="178"/>
      <c r="AT8" s="179"/>
      <c r="AU8" s="179"/>
      <c r="AV8" s="180"/>
      <c r="AW8" s="178"/>
      <c r="AX8" s="179"/>
      <c r="AY8" s="179"/>
      <c r="AZ8" s="180"/>
      <c r="BA8" s="178"/>
      <c r="BB8" s="179"/>
      <c r="BC8" s="179"/>
      <c r="BD8" s="180"/>
      <c r="BE8" s="178"/>
      <c r="BF8" s="179"/>
      <c r="BG8" s="179"/>
      <c r="BH8" s="180"/>
      <c r="BI8" s="178"/>
      <c r="BJ8" s="179"/>
      <c r="BK8" s="179"/>
      <c r="BL8" s="180"/>
      <c r="BM8" s="178"/>
      <c r="BN8" s="179"/>
      <c r="BO8" s="179"/>
      <c r="BP8" s="180"/>
      <c r="BQ8" s="166">
        <f>SUM(Rezultati!E8:BP8)</f>
        <v>2503</v>
      </c>
      <c r="BR8" s="167">
        <f>COUNT(Rezultati!E8:BP8)</f>
        <v>13</v>
      </c>
      <c r="BS8" s="434"/>
      <c r="BT8" s="152">
        <f>Rezultati!BQ8/Rezultati!BR8-8</f>
        <v>184.53846153846155</v>
      </c>
      <c r="BU8" s="435"/>
      <c r="BV8" s="128" t="str">
        <f t="shared" si="0"/>
        <v>Karīna Maslova</v>
      </c>
      <c r="BW8" s="129"/>
      <c r="BX8" s="129"/>
      <c r="BY8" s="129"/>
      <c r="BZ8" s="129"/>
      <c r="CA8" s="129"/>
      <c r="CB8" s="129"/>
      <c r="CC8" s="129"/>
      <c r="CD8" s="129"/>
      <c r="CE8" s="153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</row>
    <row r="9" spans="1:94" ht="16.5" customHeight="1">
      <c r="A9" s="169" t="s">
        <v>28</v>
      </c>
      <c r="B9" s="170" t="s">
        <v>54</v>
      </c>
      <c r="C9" s="171">
        <v>8</v>
      </c>
      <c r="D9" s="172">
        <f>Rezultati!C9*Rezultati!BR9</f>
        <v>0</v>
      </c>
      <c r="E9" s="156"/>
      <c r="F9" s="156"/>
      <c r="G9" s="156"/>
      <c r="H9" s="157"/>
      <c r="I9" s="173"/>
      <c r="J9" s="174"/>
      <c r="K9" s="174"/>
      <c r="L9" s="175"/>
      <c r="M9" s="176"/>
      <c r="N9" s="174"/>
      <c r="O9" s="174"/>
      <c r="P9" s="177"/>
      <c r="Q9" s="173"/>
      <c r="R9" s="174"/>
      <c r="S9" s="174"/>
      <c r="T9" s="175"/>
      <c r="U9" s="176"/>
      <c r="V9" s="174"/>
      <c r="W9" s="174"/>
      <c r="X9" s="177"/>
      <c r="Y9" s="173"/>
      <c r="Z9" s="174"/>
      <c r="AA9" s="174"/>
      <c r="AB9" s="175"/>
      <c r="AC9" s="176"/>
      <c r="AD9" s="174"/>
      <c r="AE9" s="174"/>
      <c r="AF9" s="175"/>
      <c r="AG9" s="176"/>
      <c r="AH9" s="174"/>
      <c r="AI9" s="174"/>
      <c r="AJ9" s="175"/>
      <c r="AK9" s="178"/>
      <c r="AL9" s="179"/>
      <c r="AM9" s="179"/>
      <c r="AN9" s="180"/>
      <c r="AO9" s="178"/>
      <c r="AP9" s="179"/>
      <c r="AQ9" s="179"/>
      <c r="AR9" s="180"/>
      <c r="AS9" s="178"/>
      <c r="AT9" s="179"/>
      <c r="AU9" s="179"/>
      <c r="AV9" s="180"/>
      <c r="AW9" s="178"/>
      <c r="AX9" s="179"/>
      <c r="AY9" s="179"/>
      <c r="AZ9" s="180"/>
      <c r="BA9" s="178"/>
      <c r="BB9" s="179"/>
      <c r="BC9" s="179"/>
      <c r="BD9" s="180"/>
      <c r="BE9" s="178"/>
      <c r="BF9" s="179"/>
      <c r="BG9" s="179"/>
      <c r="BH9" s="180"/>
      <c r="BI9" s="178"/>
      <c r="BJ9" s="179"/>
      <c r="BK9" s="179"/>
      <c r="BL9" s="180"/>
      <c r="BM9" s="178"/>
      <c r="BN9" s="179"/>
      <c r="BO9" s="179"/>
      <c r="BP9" s="180"/>
      <c r="BQ9" s="166">
        <f>SUM(Rezultati!E9:BP9)</f>
        <v>0</v>
      </c>
      <c r="BR9" s="167">
        <f>COUNT(Rezultati!E9:BP9)</f>
        <v>0</v>
      </c>
      <c r="BS9" s="434"/>
      <c r="BT9" s="152" t="e">
        <f>Rezultati!BQ9/Rezultati!BR9-8</f>
        <v>#DIV/0!</v>
      </c>
      <c r="BU9" s="435"/>
      <c r="BV9" s="128" t="str">
        <f t="shared" si="0"/>
        <v>Karīna Petrova</v>
      </c>
      <c r="BW9" s="129"/>
      <c r="BX9" s="129"/>
      <c r="BY9" s="129"/>
      <c r="BZ9" s="129"/>
      <c r="CA9" s="129"/>
      <c r="CB9" s="129"/>
      <c r="CC9" s="129"/>
      <c r="CD9" s="129"/>
      <c r="CE9" s="153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</row>
    <row r="10" spans="1:94" ht="16.5" customHeight="1">
      <c r="A10" s="136" t="s">
        <v>28</v>
      </c>
      <c r="B10" s="181" t="s">
        <v>55</v>
      </c>
      <c r="C10" s="182">
        <v>0</v>
      </c>
      <c r="D10" s="139">
        <f>Rezultati!C10*Rezultati!BR10</f>
        <v>0</v>
      </c>
      <c r="E10" s="156"/>
      <c r="F10" s="156"/>
      <c r="G10" s="156"/>
      <c r="H10" s="157"/>
      <c r="I10" s="183"/>
      <c r="J10" s="184"/>
      <c r="K10" s="184"/>
      <c r="L10" s="185"/>
      <c r="M10" s="186"/>
      <c r="N10" s="184"/>
      <c r="O10" s="184"/>
      <c r="P10" s="187"/>
      <c r="Q10" s="183"/>
      <c r="R10" s="184"/>
      <c r="S10" s="184"/>
      <c r="T10" s="185"/>
      <c r="U10" s="186"/>
      <c r="V10" s="184"/>
      <c r="W10" s="184"/>
      <c r="X10" s="187"/>
      <c r="Y10" s="183"/>
      <c r="Z10" s="184"/>
      <c r="AA10" s="184"/>
      <c r="AB10" s="185"/>
      <c r="AC10" s="186"/>
      <c r="AD10" s="184"/>
      <c r="AE10" s="184"/>
      <c r="AF10" s="185"/>
      <c r="AG10" s="186"/>
      <c r="AH10" s="184"/>
      <c r="AI10" s="184"/>
      <c r="AJ10" s="185"/>
      <c r="AK10" s="188"/>
      <c r="AL10" s="189"/>
      <c r="AM10" s="189"/>
      <c r="AN10" s="190"/>
      <c r="AO10" s="188"/>
      <c r="AP10" s="189"/>
      <c r="AQ10" s="189"/>
      <c r="AR10" s="190"/>
      <c r="AS10" s="188"/>
      <c r="AT10" s="189"/>
      <c r="AU10" s="189"/>
      <c r="AV10" s="190"/>
      <c r="AW10" s="188"/>
      <c r="AX10" s="189"/>
      <c r="AY10" s="189"/>
      <c r="AZ10" s="190"/>
      <c r="BA10" s="188"/>
      <c r="BB10" s="189"/>
      <c r="BC10" s="189"/>
      <c r="BD10" s="190"/>
      <c r="BE10" s="188"/>
      <c r="BF10" s="189"/>
      <c r="BG10" s="189"/>
      <c r="BH10" s="190"/>
      <c r="BI10" s="188"/>
      <c r="BJ10" s="189"/>
      <c r="BK10" s="189"/>
      <c r="BL10" s="190"/>
      <c r="BM10" s="188"/>
      <c r="BN10" s="189"/>
      <c r="BO10" s="189"/>
      <c r="BP10" s="190"/>
      <c r="BQ10" s="166">
        <f>SUM(Rezultati!E10:BP10)</f>
        <v>0</v>
      </c>
      <c r="BR10" s="167">
        <f>COUNT(Rezultati!E10:BP10)</f>
        <v>0</v>
      </c>
      <c r="BS10" s="434"/>
      <c r="BT10" s="152" t="e">
        <f>Rezultati!BQ10/Rezultati!BR10</f>
        <v>#DIV/0!</v>
      </c>
      <c r="BU10" s="435"/>
      <c r="BV10" s="128" t="str">
        <f t="shared" si="0"/>
        <v>Igors Plade</v>
      </c>
      <c r="BW10" s="129"/>
      <c r="BX10" s="129"/>
      <c r="BY10" s="129"/>
      <c r="BZ10" s="129"/>
      <c r="CA10" s="129"/>
      <c r="CB10" s="129"/>
      <c r="CC10" s="129"/>
      <c r="CD10" s="129"/>
      <c r="CE10" s="153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</row>
    <row r="11" spans="1:94" ht="16.5" customHeight="1">
      <c r="A11" s="136" t="s">
        <v>28</v>
      </c>
      <c r="B11" s="181" t="s">
        <v>56</v>
      </c>
      <c r="C11" s="182">
        <v>0</v>
      </c>
      <c r="D11" s="139">
        <f>Rezultati!C11*Rezultati!BR11</f>
        <v>0</v>
      </c>
      <c r="E11" s="156"/>
      <c r="F11" s="156"/>
      <c r="G11" s="156"/>
      <c r="H11" s="157"/>
      <c r="I11" s="183"/>
      <c r="J11" s="184"/>
      <c r="K11" s="184"/>
      <c r="L11" s="185"/>
      <c r="M11" s="186"/>
      <c r="N11" s="184"/>
      <c r="O11" s="184"/>
      <c r="P11" s="187"/>
      <c r="Q11" s="183"/>
      <c r="R11" s="184"/>
      <c r="S11" s="184"/>
      <c r="T11" s="185"/>
      <c r="U11" s="186"/>
      <c r="V11" s="184"/>
      <c r="W11" s="184"/>
      <c r="X11" s="187"/>
      <c r="Y11" s="183"/>
      <c r="Z11" s="184"/>
      <c r="AA11" s="184"/>
      <c r="AB11" s="185"/>
      <c r="AC11" s="186"/>
      <c r="AD11" s="184"/>
      <c r="AE11" s="184"/>
      <c r="AF11" s="185"/>
      <c r="AG11" s="186"/>
      <c r="AH11" s="184"/>
      <c r="AI11" s="184"/>
      <c r="AJ11" s="185"/>
      <c r="AK11" s="188"/>
      <c r="AL11" s="189"/>
      <c r="AM11" s="189"/>
      <c r="AN11" s="190"/>
      <c r="AO11" s="188"/>
      <c r="AP11" s="189"/>
      <c r="AQ11" s="189"/>
      <c r="AR11" s="190"/>
      <c r="AS11" s="188"/>
      <c r="AT11" s="189"/>
      <c r="AU11" s="189"/>
      <c r="AV11" s="190"/>
      <c r="AW11" s="188"/>
      <c r="AX11" s="189"/>
      <c r="AY11" s="189"/>
      <c r="AZ11" s="190"/>
      <c r="BA11" s="188"/>
      <c r="BB11" s="189"/>
      <c r="BC11" s="189"/>
      <c r="BD11" s="190"/>
      <c r="BE11" s="188"/>
      <c r="BF11" s="189"/>
      <c r="BG11" s="189"/>
      <c r="BH11" s="190"/>
      <c r="BI11" s="188"/>
      <c r="BJ11" s="189"/>
      <c r="BK11" s="189"/>
      <c r="BL11" s="190"/>
      <c r="BM11" s="188"/>
      <c r="BN11" s="189"/>
      <c r="BO11" s="189"/>
      <c r="BP11" s="190"/>
      <c r="BQ11" s="166">
        <f>SUM(Rezultati!E11:BP11)</f>
        <v>0</v>
      </c>
      <c r="BR11" s="167">
        <f>COUNT(Rezultati!E11:BP11)</f>
        <v>0</v>
      </c>
      <c r="BS11" s="434"/>
      <c r="BT11" s="152" t="e">
        <f>Rezultati!BQ11/Rezultati!BR11</f>
        <v>#DIV/0!</v>
      </c>
      <c r="BU11" s="435"/>
      <c r="BV11" s="128" t="str">
        <f t="shared" si="0"/>
        <v>Kristaps Laucis</v>
      </c>
      <c r="BW11" s="129"/>
      <c r="BX11" s="129"/>
      <c r="BY11" s="129"/>
      <c r="BZ11" s="129"/>
      <c r="CA11" s="129"/>
      <c r="CB11" s="129"/>
      <c r="CC11" s="129"/>
      <c r="CD11" s="129"/>
      <c r="CE11" s="153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</row>
    <row r="12" spans="1:94" ht="16.5" customHeight="1">
      <c r="A12" s="136" t="s">
        <v>28</v>
      </c>
      <c r="B12" s="181" t="s">
        <v>57</v>
      </c>
      <c r="C12" s="191">
        <v>0</v>
      </c>
      <c r="D12" s="139">
        <f>Rezultati!C12*Rezultati!BR12</f>
        <v>0</v>
      </c>
      <c r="E12" s="156"/>
      <c r="F12" s="156"/>
      <c r="G12" s="156"/>
      <c r="H12" s="157"/>
      <c r="I12" s="183"/>
      <c r="J12" s="184"/>
      <c r="K12" s="184"/>
      <c r="L12" s="185"/>
      <c r="M12" s="186"/>
      <c r="N12" s="184"/>
      <c r="O12" s="184"/>
      <c r="P12" s="187"/>
      <c r="Q12" s="183"/>
      <c r="R12" s="184"/>
      <c r="S12" s="184"/>
      <c r="T12" s="185"/>
      <c r="U12" s="186"/>
      <c r="V12" s="184"/>
      <c r="W12" s="184"/>
      <c r="X12" s="187"/>
      <c r="Y12" s="183">
        <v>151</v>
      </c>
      <c r="Z12" s="184">
        <v>182</v>
      </c>
      <c r="AA12" s="184">
        <v>203</v>
      </c>
      <c r="AB12" s="185">
        <v>224</v>
      </c>
      <c r="AC12" s="186"/>
      <c r="AD12" s="184"/>
      <c r="AE12" s="184"/>
      <c r="AF12" s="185"/>
      <c r="AG12" s="186"/>
      <c r="AH12" s="184"/>
      <c r="AI12" s="184"/>
      <c r="AJ12" s="185"/>
      <c r="AK12" s="188"/>
      <c r="AL12" s="189"/>
      <c r="AM12" s="189"/>
      <c r="AN12" s="190"/>
      <c r="AO12" s="188"/>
      <c r="AP12" s="189"/>
      <c r="AQ12" s="189"/>
      <c r="AR12" s="190"/>
      <c r="AS12" s="188"/>
      <c r="AT12" s="189"/>
      <c r="AU12" s="189"/>
      <c r="AV12" s="190"/>
      <c r="AW12" s="188"/>
      <c r="AX12" s="189"/>
      <c r="AY12" s="189"/>
      <c r="AZ12" s="190"/>
      <c r="BA12" s="188"/>
      <c r="BB12" s="189"/>
      <c r="BC12" s="189"/>
      <c r="BD12" s="190"/>
      <c r="BE12" s="188"/>
      <c r="BF12" s="189"/>
      <c r="BG12" s="189"/>
      <c r="BH12" s="190"/>
      <c r="BI12" s="188"/>
      <c r="BJ12" s="189"/>
      <c r="BK12" s="189"/>
      <c r="BL12" s="190"/>
      <c r="BM12" s="188"/>
      <c r="BN12" s="189"/>
      <c r="BO12" s="189"/>
      <c r="BP12" s="190"/>
      <c r="BQ12" s="166">
        <f>SUM(Rezultati!E12:BP12)</f>
        <v>760</v>
      </c>
      <c r="BR12" s="167">
        <f>COUNT(Rezultati!E12:BP12)</f>
        <v>4</v>
      </c>
      <c r="BS12" s="434"/>
      <c r="BT12" s="152">
        <f>Rezultati!BQ12/Rezultati!BR12</f>
        <v>190</v>
      </c>
      <c r="BU12" s="435"/>
      <c r="BV12" s="128" t="str">
        <f t="shared" si="0"/>
        <v>Edmunds Jansons</v>
      </c>
      <c r="BW12" s="129"/>
      <c r="BX12" s="129"/>
      <c r="BY12" s="129"/>
      <c r="BZ12" s="129"/>
      <c r="CA12" s="129"/>
      <c r="CB12" s="129"/>
      <c r="CC12" s="129"/>
      <c r="CD12" s="129"/>
      <c r="CE12" s="153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</row>
    <row r="13" spans="1:94" ht="16.5" customHeight="1">
      <c r="A13" s="136" t="s">
        <v>28</v>
      </c>
      <c r="B13" s="181" t="s">
        <v>58</v>
      </c>
      <c r="C13" s="191">
        <v>0</v>
      </c>
      <c r="D13" s="139">
        <f>Rezultati!C13*Rezultati!BR13</f>
        <v>0</v>
      </c>
      <c r="E13" s="156"/>
      <c r="F13" s="156"/>
      <c r="G13" s="156"/>
      <c r="H13" s="157"/>
      <c r="I13" s="183"/>
      <c r="J13" s="184"/>
      <c r="K13" s="184"/>
      <c r="L13" s="185"/>
      <c r="M13" s="186"/>
      <c r="N13" s="184"/>
      <c r="O13" s="184"/>
      <c r="P13" s="187"/>
      <c r="Q13" s="183"/>
      <c r="R13" s="184"/>
      <c r="S13" s="184"/>
      <c r="T13" s="185"/>
      <c r="U13" s="186"/>
      <c r="V13" s="184"/>
      <c r="W13" s="184"/>
      <c r="X13" s="187"/>
      <c r="Y13" s="183"/>
      <c r="Z13" s="184"/>
      <c r="AA13" s="184"/>
      <c r="AB13" s="185"/>
      <c r="AC13" s="186"/>
      <c r="AD13" s="184"/>
      <c r="AE13" s="184"/>
      <c r="AF13" s="185"/>
      <c r="AG13" s="186"/>
      <c r="AH13" s="184"/>
      <c r="AI13" s="184"/>
      <c r="AJ13" s="185"/>
      <c r="AK13" s="188"/>
      <c r="AL13" s="189"/>
      <c r="AM13" s="189"/>
      <c r="AN13" s="190"/>
      <c r="AO13" s="188"/>
      <c r="AP13" s="189"/>
      <c r="AQ13" s="189"/>
      <c r="AR13" s="190"/>
      <c r="AS13" s="188"/>
      <c r="AT13" s="189"/>
      <c r="AU13" s="189"/>
      <c r="AV13" s="190"/>
      <c r="AW13" s="188"/>
      <c r="AX13" s="189"/>
      <c r="AY13" s="189"/>
      <c r="AZ13" s="190"/>
      <c r="BA13" s="188"/>
      <c r="BB13" s="189"/>
      <c r="BC13" s="189"/>
      <c r="BD13" s="190"/>
      <c r="BE13" s="188"/>
      <c r="BF13" s="189"/>
      <c r="BG13" s="189"/>
      <c r="BH13" s="190"/>
      <c r="BI13" s="188"/>
      <c r="BJ13" s="189"/>
      <c r="BK13" s="189"/>
      <c r="BL13" s="190"/>
      <c r="BM13" s="188"/>
      <c r="BN13" s="189"/>
      <c r="BO13" s="189"/>
      <c r="BP13" s="190"/>
      <c r="BQ13" s="166">
        <f>SUM(Rezultati!E13:BP13)</f>
        <v>0</v>
      </c>
      <c r="BR13" s="167">
        <f>COUNT(Rezultati!E13:BP13)</f>
        <v>0</v>
      </c>
      <c r="BS13" s="434"/>
      <c r="BT13" s="152" t="e">
        <f>Rezultati!BQ13/Rezultati!BR13</f>
        <v>#DIV/0!</v>
      </c>
      <c r="BU13" s="435"/>
      <c r="BV13" s="128" t="str">
        <f t="shared" si="0"/>
        <v>aklais rezultāts</v>
      </c>
      <c r="BW13" s="129"/>
      <c r="BX13" s="129"/>
      <c r="BY13" s="129"/>
      <c r="BZ13" s="129"/>
      <c r="CA13" s="129"/>
      <c r="CB13" s="129"/>
      <c r="CC13" s="129"/>
      <c r="CD13" s="129"/>
      <c r="CE13" s="153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</row>
    <row r="14" spans="1:94" ht="16.5" customHeight="1">
      <c r="A14" s="136" t="s">
        <v>28</v>
      </c>
      <c r="B14" s="181" t="s">
        <v>59</v>
      </c>
      <c r="C14" s="192">
        <v>0</v>
      </c>
      <c r="D14" s="193">
        <f>Rezultati!C14*Rezultati!BR14</f>
        <v>0</v>
      </c>
      <c r="E14" s="156"/>
      <c r="F14" s="156"/>
      <c r="G14" s="156"/>
      <c r="H14" s="157"/>
      <c r="I14" s="194">
        <v>177</v>
      </c>
      <c r="J14" s="195">
        <v>213</v>
      </c>
      <c r="K14" s="195">
        <v>234</v>
      </c>
      <c r="L14" s="196">
        <v>212</v>
      </c>
      <c r="M14" s="197"/>
      <c r="N14" s="195"/>
      <c r="O14" s="195"/>
      <c r="P14" s="198"/>
      <c r="Q14" s="194">
        <v>182</v>
      </c>
      <c r="R14" s="195">
        <v>246</v>
      </c>
      <c r="S14" s="195">
        <v>156</v>
      </c>
      <c r="T14" s="196">
        <v>213</v>
      </c>
      <c r="U14" s="197"/>
      <c r="V14" s="195"/>
      <c r="W14" s="195"/>
      <c r="X14" s="198"/>
      <c r="Y14" s="197">
        <v>221</v>
      </c>
      <c r="Z14" s="195">
        <v>204</v>
      </c>
      <c r="AA14" s="195">
        <v>177</v>
      </c>
      <c r="AB14" s="198">
        <v>221</v>
      </c>
      <c r="AC14" s="197"/>
      <c r="AD14" s="195"/>
      <c r="AE14" s="195"/>
      <c r="AF14" s="198"/>
      <c r="AG14" s="197">
        <v>116</v>
      </c>
      <c r="AH14" s="195">
        <v>208</v>
      </c>
      <c r="AI14" s="195">
        <v>236</v>
      </c>
      <c r="AJ14" s="196">
        <v>234</v>
      </c>
      <c r="AK14" s="199"/>
      <c r="AL14" s="200"/>
      <c r="AM14" s="200"/>
      <c r="AN14" s="201"/>
      <c r="AO14" s="199"/>
      <c r="AP14" s="200"/>
      <c r="AQ14" s="200"/>
      <c r="AR14" s="201"/>
      <c r="AS14" s="199"/>
      <c r="AT14" s="200"/>
      <c r="AU14" s="200"/>
      <c r="AV14" s="201"/>
      <c r="AW14" s="199"/>
      <c r="AX14" s="200"/>
      <c r="AY14" s="200"/>
      <c r="AZ14" s="201"/>
      <c r="BA14" s="199"/>
      <c r="BB14" s="200"/>
      <c r="BC14" s="200"/>
      <c r="BD14" s="201"/>
      <c r="BE14" s="199"/>
      <c r="BF14" s="200"/>
      <c r="BG14" s="200"/>
      <c r="BH14" s="201"/>
      <c r="BI14" s="199"/>
      <c r="BJ14" s="200"/>
      <c r="BK14" s="200"/>
      <c r="BL14" s="201"/>
      <c r="BM14" s="199"/>
      <c r="BN14" s="200"/>
      <c r="BO14" s="200"/>
      <c r="BP14" s="201"/>
      <c r="BQ14" s="202">
        <f>SUM(Rezultati!E14:BP14)</f>
        <v>3250</v>
      </c>
      <c r="BR14" s="203">
        <f>COUNT(Rezultati!E14:BP14)</f>
        <v>16</v>
      </c>
      <c r="BS14" s="434"/>
      <c r="BT14" s="152">
        <f>Rezultati!BQ14/Rezultati!BR14</f>
        <v>203.125</v>
      </c>
      <c r="BU14" s="435"/>
      <c r="BV14" s="128" t="str">
        <f t="shared" si="0"/>
        <v>Jānis Dzalbs</v>
      </c>
      <c r="BW14" s="129"/>
      <c r="BX14" s="129"/>
      <c r="BY14" s="129"/>
      <c r="BZ14" s="129"/>
      <c r="CA14" s="129"/>
      <c r="CB14" s="129"/>
      <c r="CC14" s="129"/>
      <c r="CD14" s="129"/>
      <c r="CE14" s="153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</row>
    <row r="15" spans="1:94" ht="15.75" customHeight="1">
      <c r="A15" s="204" t="str">
        <f>Punkti!A8</f>
        <v>Ten Pin</v>
      </c>
      <c r="B15" s="137" t="s">
        <v>60</v>
      </c>
      <c r="C15" s="138">
        <v>0</v>
      </c>
      <c r="D15" s="205">
        <f>Rezultati!C15*Rezultati!BR15</f>
        <v>0</v>
      </c>
      <c r="E15" s="206">
        <v>173</v>
      </c>
      <c r="F15" s="207">
        <v>195</v>
      </c>
      <c r="G15" s="207">
        <v>176</v>
      </c>
      <c r="H15" s="208">
        <v>236</v>
      </c>
      <c r="I15" s="209"/>
      <c r="J15" s="140"/>
      <c r="K15" s="140"/>
      <c r="L15" s="140"/>
      <c r="M15" s="210">
        <v>161</v>
      </c>
      <c r="N15" s="207">
        <v>224</v>
      </c>
      <c r="O15" s="207">
        <v>245</v>
      </c>
      <c r="P15" s="211">
        <v>181</v>
      </c>
      <c r="Q15" s="206">
        <v>162</v>
      </c>
      <c r="R15" s="207">
        <v>169</v>
      </c>
      <c r="S15" s="207">
        <v>201</v>
      </c>
      <c r="T15" s="208">
        <v>204</v>
      </c>
      <c r="U15" s="210">
        <v>181</v>
      </c>
      <c r="V15" s="207">
        <v>216</v>
      </c>
      <c r="W15" s="207">
        <v>186</v>
      </c>
      <c r="X15" s="211">
        <v>179</v>
      </c>
      <c r="Y15" s="206">
        <v>226</v>
      </c>
      <c r="Z15" s="207">
        <v>160</v>
      </c>
      <c r="AA15" s="207">
        <v>159</v>
      </c>
      <c r="AB15" s="208">
        <v>213</v>
      </c>
      <c r="AC15" s="210">
        <v>169</v>
      </c>
      <c r="AD15" s="207">
        <v>193</v>
      </c>
      <c r="AE15" s="207">
        <v>172</v>
      </c>
      <c r="AF15" s="208">
        <v>161</v>
      </c>
      <c r="AG15" s="210">
        <v>196</v>
      </c>
      <c r="AH15" s="207">
        <v>193</v>
      </c>
      <c r="AI15" s="207">
        <v>174</v>
      </c>
      <c r="AJ15" s="208">
        <v>169</v>
      </c>
      <c r="AK15" s="212"/>
      <c r="AL15" s="213"/>
      <c r="AM15" s="213"/>
      <c r="AN15" s="214"/>
      <c r="AO15" s="212"/>
      <c r="AP15" s="213"/>
      <c r="AQ15" s="213"/>
      <c r="AR15" s="214"/>
      <c r="AS15" s="212"/>
      <c r="AT15" s="213"/>
      <c r="AU15" s="213"/>
      <c r="AV15" s="214"/>
      <c r="AW15" s="212"/>
      <c r="AX15" s="213"/>
      <c r="AY15" s="213"/>
      <c r="AZ15" s="214"/>
      <c r="BA15" s="212"/>
      <c r="BB15" s="213"/>
      <c r="BC15" s="213"/>
      <c r="BD15" s="214"/>
      <c r="BE15" s="212"/>
      <c r="BF15" s="213"/>
      <c r="BG15" s="213"/>
      <c r="BH15" s="214"/>
      <c r="BI15" s="212"/>
      <c r="BJ15" s="213"/>
      <c r="BK15" s="213"/>
      <c r="BL15" s="214"/>
      <c r="BM15" s="212"/>
      <c r="BN15" s="213"/>
      <c r="BO15" s="213"/>
      <c r="BP15" s="214"/>
      <c r="BQ15" s="150">
        <f>SUM(Rezultati!E15:BP15)</f>
        <v>5274</v>
      </c>
      <c r="BR15" s="151">
        <f>COUNT(Rezultati!E15:BP15)</f>
        <v>28</v>
      </c>
      <c r="BS15" s="434">
        <f>SUM((Rezultati!BQ15+Rezultati!BQ16+Rezultati!BQ17+Rezultati!BQ18+Rezultati!BQ19+Rezultati!BQ20+Rezultati!BQ21)/(Rezultati!BR15+Rezultati!BR16+Rezultati!BR17+Rezultati!BR18+Rezultati!BR19+Rezultati!BR20+Rezultati!BR21))</f>
        <v>202.89285714285714</v>
      </c>
      <c r="BT15" s="215">
        <f>Rezultati!BQ15/Rezultati!BR15</f>
        <v>188.35714285714286</v>
      </c>
      <c r="BU15" s="435" t="str">
        <f>I2</f>
        <v>Ten Pin</v>
      </c>
      <c r="BV15" s="128" t="str">
        <f t="shared" si="0"/>
        <v>Ints Krievkalns</v>
      </c>
      <c r="BW15" s="129"/>
      <c r="BX15" s="129"/>
      <c r="BY15" s="129"/>
      <c r="BZ15" s="129"/>
      <c r="CA15" s="129"/>
      <c r="CB15" s="129"/>
      <c r="CC15" s="129"/>
      <c r="CD15" s="129"/>
      <c r="CE15" s="153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</row>
    <row r="16" spans="1:94" ht="15.75" customHeight="1">
      <c r="A16" s="169" t="s">
        <v>29</v>
      </c>
      <c r="B16" s="216" t="s">
        <v>61</v>
      </c>
      <c r="C16" s="171">
        <v>8</v>
      </c>
      <c r="D16" s="172">
        <f>Rezultati!C16*Rezultati!BR16</f>
        <v>192</v>
      </c>
      <c r="E16" s="217">
        <v>201</v>
      </c>
      <c r="F16" s="218">
        <v>153</v>
      </c>
      <c r="G16" s="218">
        <v>221</v>
      </c>
      <c r="H16" s="219">
        <v>181</v>
      </c>
      <c r="I16" s="220"/>
      <c r="J16" s="156"/>
      <c r="K16" s="156"/>
      <c r="L16" s="156"/>
      <c r="M16" s="221"/>
      <c r="N16" s="218"/>
      <c r="O16" s="218"/>
      <c r="P16" s="222"/>
      <c r="Q16" s="217">
        <v>229</v>
      </c>
      <c r="R16" s="218">
        <v>243</v>
      </c>
      <c r="S16" s="218">
        <v>246</v>
      </c>
      <c r="T16" s="219">
        <v>178</v>
      </c>
      <c r="U16" s="221">
        <v>180</v>
      </c>
      <c r="V16" s="218">
        <v>183</v>
      </c>
      <c r="W16" s="218">
        <v>208</v>
      </c>
      <c r="X16" s="222">
        <v>184</v>
      </c>
      <c r="Y16" s="217">
        <v>197</v>
      </c>
      <c r="Z16" s="218">
        <v>208</v>
      </c>
      <c r="AA16" s="218">
        <v>213</v>
      </c>
      <c r="AB16" s="219">
        <v>198</v>
      </c>
      <c r="AC16" s="221">
        <v>221</v>
      </c>
      <c r="AD16" s="218">
        <v>223</v>
      </c>
      <c r="AE16" s="218">
        <v>205</v>
      </c>
      <c r="AF16" s="219">
        <v>235</v>
      </c>
      <c r="AG16" s="221">
        <v>189</v>
      </c>
      <c r="AH16" s="218">
        <v>162</v>
      </c>
      <c r="AI16" s="218">
        <v>239</v>
      </c>
      <c r="AJ16" s="219">
        <v>194</v>
      </c>
      <c r="AK16" s="223"/>
      <c r="AL16" s="224"/>
      <c r="AM16" s="224"/>
      <c r="AN16" s="225"/>
      <c r="AO16" s="223"/>
      <c r="AP16" s="224"/>
      <c r="AQ16" s="224"/>
      <c r="AR16" s="225"/>
      <c r="AS16" s="223"/>
      <c r="AT16" s="224"/>
      <c r="AU16" s="224"/>
      <c r="AV16" s="225"/>
      <c r="AW16" s="223"/>
      <c r="AX16" s="224"/>
      <c r="AY16" s="224"/>
      <c r="AZ16" s="225"/>
      <c r="BA16" s="223"/>
      <c r="BB16" s="224"/>
      <c r="BC16" s="224"/>
      <c r="BD16" s="225"/>
      <c r="BE16" s="223"/>
      <c r="BF16" s="224"/>
      <c r="BG16" s="224"/>
      <c r="BH16" s="225"/>
      <c r="BI16" s="223"/>
      <c r="BJ16" s="224"/>
      <c r="BK16" s="224"/>
      <c r="BL16" s="225"/>
      <c r="BM16" s="223"/>
      <c r="BN16" s="224"/>
      <c r="BO16" s="224"/>
      <c r="BP16" s="225"/>
      <c r="BQ16" s="166">
        <f>SUM(Rezultati!E16:BP16)</f>
        <v>4891</v>
      </c>
      <c r="BR16" s="167">
        <f>COUNT(Rezultati!E16:BP16)</f>
        <v>24</v>
      </c>
      <c r="BS16" s="434"/>
      <c r="BT16" s="215">
        <f>Rezultati!BQ16/Rezultati!BR16-8</f>
        <v>195.79166666666666</v>
      </c>
      <c r="BU16" s="435"/>
      <c r="BV16" s="128" t="str">
        <f t="shared" si="0"/>
        <v>Veronika Hudjakova</v>
      </c>
      <c r="BW16" s="129"/>
      <c r="BX16" s="129"/>
      <c r="BY16" s="129"/>
      <c r="BZ16" s="129"/>
      <c r="CA16" s="129"/>
      <c r="CB16" s="129"/>
      <c r="CC16" s="129"/>
      <c r="CD16" s="129"/>
      <c r="CE16" s="153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</row>
    <row r="17" spans="1:94" ht="15.75" customHeight="1">
      <c r="A17" s="136" t="s">
        <v>29</v>
      </c>
      <c r="B17" s="168" t="s">
        <v>62</v>
      </c>
      <c r="C17" s="155">
        <v>0</v>
      </c>
      <c r="D17" s="139">
        <f>Rezultati!C17*Rezultati!BR17</f>
        <v>0</v>
      </c>
      <c r="E17" s="217"/>
      <c r="F17" s="218"/>
      <c r="G17" s="218"/>
      <c r="H17" s="219"/>
      <c r="I17" s="220"/>
      <c r="J17" s="156"/>
      <c r="K17" s="156"/>
      <c r="L17" s="156"/>
      <c r="M17" s="221">
        <v>191</v>
      </c>
      <c r="N17" s="218">
        <v>211</v>
      </c>
      <c r="O17" s="218">
        <v>184</v>
      </c>
      <c r="P17" s="222">
        <v>172</v>
      </c>
      <c r="Q17" s="217"/>
      <c r="R17" s="218"/>
      <c r="S17" s="218"/>
      <c r="T17" s="219"/>
      <c r="U17" s="221"/>
      <c r="V17" s="218"/>
      <c r="W17" s="218"/>
      <c r="X17" s="222"/>
      <c r="Y17" s="217">
        <v>208</v>
      </c>
      <c r="Z17" s="218">
        <v>206</v>
      </c>
      <c r="AA17" s="218">
        <v>205</v>
      </c>
      <c r="AB17" s="219">
        <v>248</v>
      </c>
      <c r="AC17" s="221">
        <v>225</v>
      </c>
      <c r="AD17" s="218">
        <v>191</v>
      </c>
      <c r="AE17" s="218">
        <v>209</v>
      </c>
      <c r="AF17" s="219">
        <v>257</v>
      </c>
      <c r="AG17" s="221"/>
      <c r="AH17" s="218"/>
      <c r="AI17" s="218"/>
      <c r="AJ17" s="219"/>
      <c r="AK17" s="223"/>
      <c r="AL17" s="224"/>
      <c r="AM17" s="224"/>
      <c r="AN17" s="225"/>
      <c r="AO17" s="223"/>
      <c r="AP17" s="224"/>
      <c r="AQ17" s="224"/>
      <c r="AR17" s="225"/>
      <c r="AS17" s="223"/>
      <c r="AT17" s="224"/>
      <c r="AU17" s="224"/>
      <c r="AV17" s="225"/>
      <c r="AW17" s="223"/>
      <c r="AX17" s="224"/>
      <c r="AY17" s="224"/>
      <c r="AZ17" s="225"/>
      <c r="BA17" s="223"/>
      <c r="BB17" s="224"/>
      <c r="BC17" s="224"/>
      <c r="BD17" s="225"/>
      <c r="BE17" s="223"/>
      <c r="BF17" s="224"/>
      <c r="BG17" s="224"/>
      <c r="BH17" s="225"/>
      <c r="BI17" s="223"/>
      <c r="BJ17" s="224"/>
      <c r="BK17" s="224"/>
      <c r="BL17" s="225"/>
      <c r="BM17" s="223"/>
      <c r="BN17" s="224"/>
      <c r="BO17" s="224"/>
      <c r="BP17" s="225"/>
      <c r="BQ17" s="166">
        <f>SUM(Rezultati!E17:BP17)</f>
        <v>2507</v>
      </c>
      <c r="BR17" s="167">
        <f>COUNT(Rezultati!E17:BP17)</f>
        <v>12</v>
      </c>
      <c r="BS17" s="434"/>
      <c r="BT17" s="215">
        <f>Rezultati!BQ17/Rezultati!BR17</f>
        <v>208.91666666666666</v>
      </c>
      <c r="BU17" s="435"/>
      <c r="BV17" s="128" t="str">
        <f t="shared" si="0"/>
        <v>Rihards Kovaļenko</v>
      </c>
      <c r="BW17" s="129"/>
      <c r="BX17" s="129"/>
      <c r="BY17" s="129"/>
      <c r="BZ17" s="129"/>
      <c r="CA17" s="129"/>
      <c r="CB17" s="129"/>
      <c r="CC17" s="129"/>
      <c r="CD17" s="129"/>
      <c r="CE17" s="153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</row>
    <row r="18" spans="1:94" ht="15.75" customHeight="1">
      <c r="A18" s="136" t="s">
        <v>29</v>
      </c>
      <c r="B18" s="168" t="s">
        <v>63</v>
      </c>
      <c r="C18" s="155">
        <v>0</v>
      </c>
      <c r="D18" s="139">
        <f>Rezultati!C18*Rezultati!BR18</f>
        <v>0</v>
      </c>
      <c r="E18" s="217">
        <v>188</v>
      </c>
      <c r="F18" s="218">
        <v>217</v>
      </c>
      <c r="G18" s="218">
        <v>241</v>
      </c>
      <c r="H18" s="219">
        <v>219</v>
      </c>
      <c r="I18" s="220"/>
      <c r="J18" s="156"/>
      <c r="K18" s="156"/>
      <c r="L18" s="156"/>
      <c r="M18" s="221">
        <v>189</v>
      </c>
      <c r="N18" s="218">
        <v>225</v>
      </c>
      <c r="O18" s="218">
        <v>219</v>
      </c>
      <c r="P18" s="222">
        <v>190</v>
      </c>
      <c r="Q18" s="217">
        <v>211</v>
      </c>
      <c r="R18" s="218">
        <v>193</v>
      </c>
      <c r="S18" s="218">
        <v>204</v>
      </c>
      <c r="T18" s="219">
        <v>236</v>
      </c>
      <c r="U18" s="221">
        <v>204</v>
      </c>
      <c r="V18" s="218">
        <v>212</v>
      </c>
      <c r="W18" s="218">
        <v>257</v>
      </c>
      <c r="X18" s="222">
        <v>204</v>
      </c>
      <c r="Y18" s="217"/>
      <c r="Z18" s="218"/>
      <c r="AA18" s="218"/>
      <c r="AB18" s="219"/>
      <c r="AC18" s="221"/>
      <c r="AD18" s="218"/>
      <c r="AE18" s="218"/>
      <c r="AF18" s="219"/>
      <c r="AG18" s="221">
        <v>300</v>
      </c>
      <c r="AH18" s="218">
        <v>212</v>
      </c>
      <c r="AI18" s="218">
        <v>212</v>
      </c>
      <c r="AJ18" s="219">
        <v>238</v>
      </c>
      <c r="AK18" s="223"/>
      <c r="AL18" s="224"/>
      <c r="AM18" s="224"/>
      <c r="AN18" s="225"/>
      <c r="AO18" s="223"/>
      <c r="AP18" s="224"/>
      <c r="AQ18" s="224"/>
      <c r="AR18" s="225"/>
      <c r="AS18" s="223"/>
      <c r="AT18" s="224"/>
      <c r="AU18" s="224"/>
      <c r="AV18" s="225"/>
      <c r="AW18" s="223"/>
      <c r="AX18" s="224"/>
      <c r="AY18" s="224"/>
      <c r="AZ18" s="225"/>
      <c r="BA18" s="223"/>
      <c r="BB18" s="224"/>
      <c r="BC18" s="224"/>
      <c r="BD18" s="225"/>
      <c r="BE18" s="223"/>
      <c r="BF18" s="224"/>
      <c r="BG18" s="224"/>
      <c r="BH18" s="225"/>
      <c r="BI18" s="223"/>
      <c r="BJ18" s="224"/>
      <c r="BK18" s="224"/>
      <c r="BL18" s="225"/>
      <c r="BM18" s="223"/>
      <c r="BN18" s="224"/>
      <c r="BO18" s="224"/>
      <c r="BP18" s="225"/>
      <c r="BQ18" s="166">
        <f>SUM(Rezultati!E18:BP18)</f>
        <v>4371</v>
      </c>
      <c r="BR18" s="167">
        <f>COUNT(Rezultati!E18:BP18)</f>
        <v>20</v>
      </c>
      <c r="BS18" s="434"/>
      <c r="BT18" s="215">
        <f>Rezultati!BQ18/Rezultati!BR18</f>
        <v>218.55</v>
      </c>
      <c r="BU18" s="435"/>
      <c r="BV18" s="128" t="str">
        <f t="shared" si="0"/>
        <v>Daniels Vēzis</v>
      </c>
      <c r="BW18" s="129"/>
      <c r="BX18" s="129"/>
      <c r="BY18" s="129"/>
      <c r="BZ18" s="129"/>
      <c r="CA18" s="129"/>
      <c r="CB18" s="129"/>
      <c r="CC18" s="129"/>
      <c r="CD18" s="129"/>
      <c r="CE18" s="153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</row>
    <row r="19" spans="1:94" ht="15.75" customHeight="1">
      <c r="A19" s="136" t="s">
        <v>29</v>
      </c>
      <c r="B19" s="168"/>
      <c r="C19" s="155">
        <v>8</v>
      </c>
      <c r="D19" s="139">
        <f>Rezultati!C19*Rezultati!BR19</f>
        <v>0</v>
      </c>
      <c r="E19" s="226"/>
      <c r="F19" s="227"/>
      <c r="G19" s="227"/>
      <c r="H19" s="228"/>
      <c r="I19" s="220"/>
      <c r="J19" s="156"/>
      <c r="K19" s="156"/>
      <c r="L19" s="156"/>
      <c r="M19" s="229"/>
      <c r="N19" s="227"/>
      <c r="O19" s="227"/>
      <c r="P19" s="230"/>
      <c r="Q19" s="226"/>
      <c r="R19" s="227"/>
      <c r="S19" s="227"/>
      <c r="T19" s="228"/>
      <c r="U19" s="229"/>
      <c r="V19" s="227"/>
      <c r="W19" s="227"/>
      <c r="X19" s="230"/>
      <c r="Y19" s="226"/>
      <c r="Z19" s="227"/>
      <c r="AA19" s="227"/>
      <c r="AB19" s="228"/>
      <c r="AC19" s="229"/>
      <c r="AD19" s="227"/>
      <c r="AE19" s="227"/>
      <c r="AF19" s="228"/>
      <c r="AG19" s="229"/>
      <c r="AH19" s="227"/>
      <c r="AI19" s="227"/>
      <c r="AJ19" s="228"/>
      <c r="AK19" s="231"/>
      <c r="AL19" s="232"/>
      <c r="AM19" s="232"/>
      <c r="AN19" s="233"/>
      <c r="AO19" s="231"/>
      <c r="AP19" s="232"/>
      <c r="AQ19" s="232"/>
      <c r="AR19" s="233"/>
      <c r="AS19" s="231"/>
      <c r="AT19" s="232"/>
      <c r="AU19" s="232"/>
      <c r="AV19" s="233"/>
      <c r="AW19" s="231"/>
      <c r="AX19" s="232"/>
      <c r="AY19" s="232"/>
      <c r="AZ19" s="233"/>
      <c r="BA19" s="231"/>
      <c r="BB19" s="232"/>
      <c r="BC19" s="232"/>
      <c r="BD19" s="233"/>
      <c r="BE19" s="231"/>
      <c r="BF19" s="232"/>
      <c r="BG19" s="232"/>
      <c r="BH19" s="233"/>
      <c r="BI19" s="231"/>
      <c r="BJ19" s="232"/>
      <c r="BK19" s="232"/>
      <c r="BL19" s="233"/>
      <c r="BM19" s="231"/>
      <c r="BN19" s="232"/>
      <c r="BO19" s="232"/>
      <c r="BP19" s="233"/>
      <c r="BQ19" s="166">
        <f>SUM(Rezultati!E19:BP19)</f>
        <v>0</v>
      </c>
      <c r="BR19" s="167">
        <f>COUNT(Rezultati!E19:BP19)</f>
        <v>0</v>
      </c>
      <c r="BS19" s="434"/>
      <c r="BT19" s="215" t="e">
        <f>Rezultati!BQ19/Rezultati!BR19-8</f>
        <v>#DIV/0!</v>
      </c>
      <c r="BU19" s="435"/>
      <c r="BV19" s="128">
        <f t="shared" si="0"/>
        <v>0</v>
      </c>
      <c r="BW19" s="129"/>
      <c r="BX19" s="129"/>
      <c r="BY19" s="129"/>
      <c r="BZ19" s="129"/>
      <c r="CA19" s="129"/>
      <c r="CB19" s="129"/>
      <c r="CC19" s="129"/>
      <c r="CD19" s="129"/>
      <c r="CE19" s="153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</row>
    <row r="20" spans="1:94" ht="16.5" customHeight="1">
      <c r="A20" s="136" t="s">
        <v>29</v>
      </c>
      <c r="B20" s="181"/>
      <c r="C20" s="182">
        <v>0</v>
      </c>
      <c r="D20" s="139">
        <f>Rezultati!C20*Rezultati!BR20</f>
        <v>0</v>
      </c>
      <c r="E20" s="226"/>
      <c r="F20" s="227"/>
      <c r="G20" s="227"/>
      <c r="H20" s="228"/>
      <c r="I20" s="220"/>
      <c r="J20" s="156"/>
      <c r="K20" s="156"/>
      <c r="L20" s="156"/>
      <c r="M20" s="229"/>
      <c r="N20" s="227"/>
      <c r="O20" s="227"/>
      <c r="P20" s="230"/>
      <c r="Q20" s="226"/>
      <c r="R20" s="227"/>
      <c r="S20" s="227"/>
      <c r="T20" s="228"/>
      <c r="U20" s="229"/>
      <c r="V20" s="227"/>
      <c r="W20" s="227"/>
      <c r="X20" s="230"/>
      <c r="Y20" s="226"/>
      <c r="Z20" s="227"/>
      <c r="AA20" s="227"/>
      <c r="AB20" s="228"/>
      <c r="AC20" s="229"/>
      <c r="AD20" s="227"/>
      <c r="AE20" s="227"/>
      <c r="AF20" s="228"/>
      <c r="AG20" s="229"/>
      <c r="AH20" s="227"/>
      <c r="AI20" s="227"/>
      <c r="AJ20" s="228"/>
      <c r="AK20" s="231"/>
      <c r="AL20" s="232"/>
      <c r="AM20" s="232"/>
      <c r="AN20" s="233"/>
      <c r="AO20" s="231"/>
      <c r="AP20" s="232"/>
      <c r="AQ20" s="232"/>
      <c r="AR20" s="233"/>
      <c r="AS20" s="231"/>
      <c r="AT20" s="232"/>
      <c r="AU20" s="232"/>
      <c r="AV20" s="233"/>
      <c r="AW20" s="231"/>
      <c r="AX20" s="232"/>
      <c r="AY20" s="232"/>
      <c r="AZ20" s="233"/>
      <c r="BA20" s="231"/>
      <c r="BB20" s="232"/>
      <c r="BC20" s="232"/>
      <c r="BD20" s="233"/>
      <c r="BE20" s="231"/>
      <c r="BF20" s="232"/>
      <c r="BG20" s="232"/>
      <c r="BH20" s="233"/>
      <c r="BI20" s="231"/>
      <c r="BJ20" s="232"/>
      <c r="BK20" s="232"/>
      <c r="BL20" s="233"/>
      <c r="BM20" s="231"/>
      <c r="BN20" s="232"/>
      <c r="BO20" s="232"/>
      <c r="BP20" s="233"/>
      <c r="BQ20" s="166">
        <f>SUM(Rezultati!E20:BP20)</f>
        <v>0</v>
      </c>
      <c r="BR20" s="167">
        <f>COUNT(Rezultati!E20:BP20)</f>
        <v>0</v>
      </c>
      <c r="BS20" s="434"/>
      <c r="BT20" s="215" t="e">
        <f>(Rezultati!BQ20/Rezultati!BR20)</f>
        <v>#DIV/0!</v>
      </c>
      <c r="BU20" s="435"/>
      <c r="BV20" s="128">
        <f t="shared" si="0"/>
        <v>0</v>
      </c>
      <c r="BW20" s="129"/>
      <c r="BX20" s="129"/>
      <c r="BY20" s="129"/>
      <c r="BZ20" s="129"/>
      <c r="CA20" s="129"/>
      <c r="CB20" s="129"/>
      <c r="CC20" s="129"/>
      <c r="CD20" s="129"/>
      <c r="CE20" s="153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</row>
    <row r="21" spans="1:94" ht="16.5" customHeight="1">
      <c r="A21" s="234" t="s">
        <v>29</v>
      </c>
      <c r="B21" s="235"/>
      <c r="C21" s="192">
        <v>0</v>
      </c>
      <c r="D21" s="193">
        <f>Rezultati!C21*Rezultati!BR21</f>
        <v>0</v>
      </c>
      <c r="E21" s="194"/>
      <c r="F21" s="195"/>
      <c r="G21" s="195"/>
      <c r="H21" s="196"/>
      <c r="I21" s="220"/>
      <c r="J21" s="156"/>
      <c r="K21" s="156"/>
      <c r="L21" s="156"/>
      <c r="M21" s="236"/>
      <c r="N21" s="237"/>
      <c r="O21" s="237"/>
      <c r="P21" s="238"/>
      <c r="Q21" s="194"/>
      <c r="R21" s="195"/>
      <c r="S21" s="195"/>
      <c r="T21" s="196"/>
      <c r="U21" s="236"/>
      <c r="V21" s="237"/>
      <c r="W21" s="237"/>
      <c r="X21" s="238"/>
      <c r="Y21" s="194"/>
      <c r="Z21" s="195"/>
      <c r="AA21" s="195"/>
      <c r="AB21" s="196"/>
      <c r="AC21" s="236"/>
      <c r="AD21" s="195"/>
      <c r="AE21" s="195"/>
      <c r="AF21" s="196"/>
      <c r="AG21" s="197"/>
      <c r="AH21" s="195"/>
      <c r="AI21" s="195"/>
      <c r="AJ21" s="196"/>
      <c r="AK21" s="239"/>
      <c r="AL21" s="240"/>
      <c r="AM21" s="240"/>
      <c r="AN21" s="241"/>
      <c r="AO21" s="239"/>
      <c r="AP21" s="240"/>
      <c r="AQ21" s="240"/>
      <c r="AR21" s="241"/>
      <c r="AS21" s="239"/>
      <c r="AT21" s="240"/>
      <c r="AU21" s="240"/>
      <c r="AV21" s="241"/>
      <c r="AW21" s="239"/>
      <c r="AX21" s="240"/>
      <c r="AY21" s="240"/>
      <c r="AZ21" s="241"/>
      <c r="BA21" s="239"/>
      <c r="BB21" s="240"/>
      <c r="BC21" s="240"/>
      <c r="BD21" s="241"/>
      <c r="BE21" s="239"/>
      <c r="BF21" s="240"/>
      <c r="BG21" s="240"/>
      <c r="BH21" s="241"/>
      <c r="BI21" s="239"/>
      <c r="BJ21" s="240"/>
      <c r="BK21" s="240"/>
      <c r="BL21" s="241"/>
      <c r="BM21" s="239"/>
      <c r="BN21" s="240"/>
      <c r="BO21" s="240"/>
      <c r="BP21" s="241"/>
      <c r="BQ21" s="202">
        <f>SUM(Rezultati!E21:BP21)</f>
        <v>0</v>
      </c>
      <c r="BR21" s="203">
        <f>COUNT(Rezultati!E21:BP21)</f>
        <v>0</v>
      </c>
      <c r="BS21" s="434"/>
      <c r="BT21" s="215" t="e">
        <f>Rezultati!BQ21/Rezultati!BR21</f>
        <v>#DIV/0!</v>
      </c>
      <c r="BU21" s="435"/>
      <c r="BV21" s="128">
        <f t="shared" si="0"/>
        <v>0</v>
      </c>
      <c r="BW21" s="129"/>
      <c r="BX21" s="129"/>
      <c r="BY21" s="129"/>
      <c r="BZ21" s="129"/>
      <c r="CA21" s="129"/>
      <c r="CB21" s="129"/>
      <c r="CC21" s="129"/>
      <c r="CD21" s="129"/>
      <c r="CE21" s="153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</row>
    <row r="22" spans="1:94" ht="16.5" customHeight="1">
      <c r="A22" s="204" t="str">
        <f>Punkti!A11</f>
        <v>Jaunie Buki</v>
      </c>
      <c r="B22" s="154" t="s">
        <v>64</v>
      </c>
      <c r="C22" s="138">
        <v>0</v>
      </c>
      <c r="D22" s="205">
        <f>Rezultati!C22*Rezultati!BR22</f>
        <v>0</v>
      </c>
      <c r="E22" s="206"/>
      <c r="F22" s="207"/>
      <c r="G22" s="207"/>
      <c r="H22" s="208"/>
      <c r="I22" s="210"/>
      <c r="J22" s="207"/>
      <c r="K22" s="207"/>
      <c r="L22" s="211"/>
      <c r="M22" s="220"/>
      <c r="N22" s="156"/>
      <c r="O22" s="156"/>
      <c r="P22" s="157"/>
      <c r="Q22" s="206"/>
      <c r="R22" s="207"/>
      <c r="S22" s="207"/>
      <c r="T22" s="208"/>
      <c r="U22" s="221">
        <v>172</v>
      </c>
      <c r="V22" s="218">
        <v>167</v>
      </c>
      <c r="W22" s="218">
        <v>165</v>
      </c>
      <c r="X22" s="222">
        <v>181</v>
      </c>
      <c r="Y22" s="206">
        <v>195</v>
      </c>
      <c r="Z22" s="207">
        <v>170</v>
      </c>
      <c r="AA22" s="207">
        <v>165</v>
      </c>
      <c r="AB22" s="208">
        <v>158</v>
      </c>
      <c r="AC22" s="210">
        <v>195</v>
      </c>
      <c r="AD22" s="207">
        <v>224</v>
      </c>
      <c r="AE22" s="207">
        <v>204</v>
      </c>
      <c r="AF22" s="208">
        <v>225</v>
      </c>
      <c r="AG22" s="210"/>
      <c r="AH22" s="207"/>
      <c r="AI22" s="207"/>
      <c r="AJ22" s="211"/>
      <c r="AK22" s="242"/>
      <c r="AL22" s="213"/>
      <c r="AM22" s="213"/>
      <c r="AN22" s="214"/>
      <c r="AO22" s="212"/>
      <c r="AP22" s="213"/>
      <c r="AQ22" s="213"/>
      <c r="AR22" s="214"/>
      <c r="AS22" s="212"/>
      <c r="AT22" s="213"/>
      <c r="AU22" s="213"/>
      <c r="AV22" s="214"/>
      <c r="AW22" s="212"/>
      <c r="AX22" s="213"/>
      <c r="AY22" s="213"/>
      <c r="AZ22" s="214"/>
      <c r="BA22" s="212"/>
      <c r="BB22" s="213"/>
      <c r="BC22" s="213"/>
      <c r="BD22" s="214"/>
      <c r="BE22" s="212"/>
      <c r="BF22" s="213"/>
      <c r="BG22" s="213"/>
      <c r="BH22" s="214"/>
      <c r="BI22" s="212"/>
      <c r="BJ22" s="213"/>
      <c r="BK22" s="213"/>
      <c r="BL22" s="214"/>
      <c r="BM22" s="212"/>
      <c r="BN22" s="213"/>
      <c r="BO22" s="213"/>
      <c r="BP22" s="214"/>
      <c r="BQ22" s="150">
        <f>SUM(Rezultati!E22:BP22)</f>
        <v>2221</v>
      </c>
      <c r="BR22" s="151">
        <f>COUNT(Rezultati!E22:BP22)</f>
        <v>12</v>
      </c>
      <c r="BS22" s="434">
        <f>SUM((Rezultati!BQ22+Rezultati!BQ23+Rezultati!BQ24+Rezultati!BQ25+Rezultati!BQ26+Rezultati!BQ27+Rezultati!BQ28)/(Rezultati!BR22+Rezultati!BR23+Rezultati!BR24+Rezultati!BR25+Rezultati!BR26+Rezultati!BR27+Rezultati!BR28))</f>
        <v>187.85714285714286</v>
      </c>
      <c r="BT22" s="215">
        <f>Rezultati!BQ22/Rezultati!BR22</f>
        <v>185.08333333333334</v>
      </c>
      <c r="BU22" s="435" t="str">
        <f>M2</f>
        <v>Jaunie Buki</v>
      </c>
      <c r="BV22" s="128" t="str">
        <f t="shared" si="0"/>
        <v>Mārtiņš Vilnis</v>
      </c>
      <c r="BW22" s="129"/>
      <c r="BX22" s="129"/>
      <c r="BY22" s="129"/>
      <c r="BZ22" s="129"/>
      <c r="CA22" s="129"/>
      <c r="CB22" s="129"/>
      <c r="CC22" s="129"/>
      <c r="CD22" s="129"/>
      <c r="CE22" s="153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</row>
    <row r="23" spans="1:94" ht="15.75" customHeight="1">
      <c r="A23" s="136" t="s">
        <v>30</v>
      </c>
      <c r="B23" s="154" t="s">
        <v>65</v>
      </c>
      <c r="C23" s="182">
        <v>0</v>
      </c>
      <c r="D23" s="139">
        <f>Rezultati!C23*Rezultati!BR23</f>
        <v>0</v>
      </c>
      <c r="E23" s="217">
        <v>240</v>
      </c>
      <c r="F23" s="218">
        <v>199</v>
      </c>
      <c r="G23" s="218">
        <v>202</v>
      </c>
      <c r="H23" s="219">
        <v>203</v>
      </c>
      <c r="I23" s="229">
        <v>168</v>
      </c>
      <c r="J23" s="227">
        <v>170</v>
      </c>
      <c r="K23" s="227">
        <v>206</v>
      </c>
      <c r="L23" s="230">
        <v>187</v>
      </c>
      <c r="M23" s="220"/>
      <c r="N23" s="156"/>
      <c r="O23" s="156"/>
      <c r="P23" s="157"/>
      <c r="Q23" s="226">
        <v>222</v>
      </c>
      <c r="R23" s="227">
        <v>166</v>
      </c>
      <c r="S23" s="227">
        <v>198</v>
      </c>
      <c r="T23" s="228">
        <v>172</v>
      </c>
      <c r="U23" s="229"/>
      <c r="V23" s="227"/>
      <c r="W23" s="227"/>
      <c r="X23" s="230"/>
      <c r="Y23" s="226">
        <v>171</v>
      </c>
      <c r="Z23" s="227">
        <v>158</v>
      </c>
      <c r="AA23" s="227">
        <v>188</v>
      </c>
      <c r="AB23" s="228">
        <v>173</v>
      </c>
      <c r="AC23" s="229">
        <v>224</v>
      </c>
      <c r="AD23" s="227">
        <v>223</v>
      </c>
      <c r="AE23" s="227">
        <v>247</v>
      </c>
      <c r="AF23" s="228">
        <v>159</v>
      </c>
      <c r="AG23" s="229">
        <v>157</v>
      </c>
      <c r="AH23" s="227">
        <v>173</v>
      </c>
      <c r="AI23" s="227">
        <v>211</v>
      </c>
      <c r="AJ23" s="230">
        <v>194</v>
      </c>
      <c r="AK23" s="243"/>
      <c r="AL23" s="232"/>
      <c r="AM23" s="232"/>
      <c r="AN23" s="233"/>
      <c r="AO23" s="231"/>
      <c r="AP23" s="232"/>
      <c r="AQ23" s="232"/>
      <c r="AR23" s="233"/>
      <c r="AS23" s="231"/>
      <c r="AT23" s="232"/>
      <c r="AU23" s="232"/>
      <c r="AV23" s="233"/>
      <c r="AW23" s="231"/>
      <c r="AX23" s="232"/>
      <c r="AY23" s="232"/>
      <c r="AZ23" s="233"/>
      <c r="BA23" s="231"/>
      <c r="BB23" s="232"/>
      <c r="BC23" s="232"/>
      <c r="BD23" s="233"/>
      <c r="BE23" s="231"/>
      <c r="BF23" s="232"/>
      <c r="BG23" s="232"/>
      <c r="BH23" s="233"/>
      <c r="BI23" s="231"/>
      <c r="BJ23" s="232"/>
      <c r="BK23" s="232"/>
      <c r="BL23" s="233"/>
      <c r="BM23" s="231"/>
      <c r="BN23" s="232"/>
      <c r="BO23" s="232"/>
      <c r="BP23" s="233"/>
      <c r="BQ23" s="166">
        <f>SUM(Rezultati!E23:BP23)</f>
        <v>4611</v>
      </c>
      <c r="BR23" s="167">
        <f>COUNT(Rezultati!E23:BP23)</f>
        <v>24</v>
      </c>
      <c r="BS23" s="434"/>
      <c r="BT23" s="215">
        <f>Rezultati!BQ23/Rezultati!BR23</f>
        <v>192.125</v>
      </c>
      <c r="BU23" s="435"/>
      <c r="BV23" s="128" t="str">
        <f t="shared" si="0"/>
        <v>Ivars Vinters</v>
      </c>
      <c r="BW23" s="129"/>
      <c r="BX23" s="129"/>
      <c r="BY23" s="129"/>
      <c r="BZ23" s="129"/>
      <c r="CA23" s="129"/>
      <c r="CB23" s="129"/>
      <c r="CC23" s="129"/>
      <c r="CD23" s="129"/>
      <c r="CE23" s="153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</row>
    <row r="24" spans="1:94" ht="15.75" customHeight="1">
      <c r="A24" s="136" t="s">
        <v>30</v>
      </c>
      <c r="B24" s="154" t="s">
        <v>66</v>
      </c>
      <c r="C24" s="182">
        <v>0</v>
      </c>
      <c r="D24" s="139">
        <f>Rezultati!C24*Rezultati!BR24</f>
        <v>0</v>
      </c>
      <c r="E24" s="217">
        <v>103</v>
      </c>
      <c r="F24" s="218">
        <v>218</v>
      </c>
      <c r="G24" s="218">
        <v>248</v>
      </c>
      <c r="H24" s="219">
        <v>176</v>
      </c>
      <c r="I24" s="229">
        <v>222</v>
      </c>
      <c r="J24" s="227">
        <v>203</v>
      </c>
      <c r="K24" s="227">
        <v>202</v>
      </c>
      <c r="L24" s="230">
        <v>191</v>
      </c>
      <c r="M24" s="220"/>
      <c r="N24" s="156"/>
      <c r="O24" s="156"/>
      <c r="P24" s="157"/>
      <c r="Q24" s="226">
        <v>160</v>
      </c>
      <c r="R24" s="227">
        <v>186</v>
      </c>
      <c r="S24" s="227">
        <v>186</v>
      </c>
      <c r="T24" s="228">
        <v>181</v>
      </c>
      <c r="U24" s="229">
        <v>197</v>
      </c>
      <c r="V24" s="227">
        <v>218</v>
      </c>
      <c r="W24" s="227">
        <v>162</v>
      </c>
      <c r="X24" s="230">
        <v>225</v>
      </c>
      <c r="Y24" s="226">
        <v>177</v>
      </c>
      <c r="Z24" s="227">
        <v>237</v>
      </c>
      <c r="AA24" s="227">
        <v>143</v>
      </c>
      <c r="AB24" s="228">
        <v>237</v>
      </c>
      <c r="AC24" s="229">
        <v>194</v>
      </c>
      <c r="AD24" s="227">
        <v>238</v>
      </c>
      <c r="AE24" s="227">
        <v>194</v>
      </c>
      <c r="AF24" s="228">
        <v>163</v>
      </c>
      <c r="AG24" s="229">
        <v>200</v>
      </c>
      <c r="AH24" s="227">
        <v>194</v>
      </c>
      <c r="AI24" s="227">
        <v>175</v>
      </c>
      <c r="AJ24" s="230">
        <v>133</v>
      </c>
      <c r="AK24" s="243"/>
      <c r="AL24" s="232"/>
      <c r="AM24" s="232"/>
      <c r="AN24" s="233"/>
      <c r="AO24" s="231"/>
      <c r="AP24" s="232"/>
      <c r="AQ24" s="232"/>
      <c r="AR24" s="233"/>
      <c r="AS24" s="231"/>
      <c r="AT24" s="232"/>
      <c r="AU24" s="232"/>
      <c r="AV24" s="233"/>
      <c r="AW24" s="231"/>
      <c r="AX24" s="232"/>
      <c r="AY24" s="232"/>
      <c r="AZ24" s="233"/>
      <c r="BA24" s="231"/>
      <c r="BB24" s="232"/>
      <c r="BC24" s="232"/>
      <c r="BD24" s="233"/>
      <c r="BE24" s="231"/>
      <c r="BF24" s="232"/>
      <c r="BG24" s="232"/>
      <c r="BH24" s="233"/>
      <c r="BI24" s="231"/>
      <c r="BJ24" s="232"/>
      <c r="BK24" s="232"/>
      <c r="BL24" s="233"/>
      <c r="BM24" s="231"/>
      <c r="BN24" s="232"/>
      <c r="BO24" s="232"/>
      <c r="BP24" s="233"/>
      <c r="BQ24" s="166">
        <f>SUM(Rezultati!E24:BP24)</f>
        <v>5363</v>
      </c>
      <c r="BR24" s="167">
        <f>COUNT(Rezultati!E24:BP24)</f>
        <v>28</v>
      </c>
      <c r="BS24" s="434"/>
      <c r="BT24" s="215">
        <f>Rezultati!BQ24/Rezultati!BR24</f>
        <v>191.53571428571428</v>
      </c>
      <c r="BU24" s="435"/>
      <c r="BV24" s="128" t="str">
        <f t="shared" si="0"/>
        <v>Toms Pultraks</v>
      </c>
      <c r="BW24" s="129"/>
      <c r="BX24" s="129"/>
      <c r="BY24" s="129"/>
      <c r="BZ24" s="129"/>
      <c r="CA24" s="129"/>
      <c r="CB24" s="129"/>
      <c r="CC24" s="129"/>
      <c r="CD24" s="129"/>
      <c r="CE24" s="153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</row>
    <row r="25" spans="1:94" ht="15.75" customHeight="1">
      <c r="A25" s="136" t="s">
        <v>30</v>
      </c>
      <c r="B25" s="168" t="s">
        <v>67</v>
      </c>
      <c r="C25" s="182">
        <v>0</v>
      </c>
      <c r="D25" s="139">
        <f>Rezultati!C25*Rezultati!BR25</f>
        <v>0</v>
      </c>
      <c r="E25" s="217">
        <v>203</v>
      </c>
      <c r="F25" s="218">
        <v>188</v>
      </c>
      <c r="G25" s="218">
        <v>198</v>
      </c>
      <c r="H25" s="219">
        <v>143</v>
      </c>
      <c r="I25" s="229"/>
      <c r="J25" s="227"/>
      <c r="K25" s="227"/>
      <c r="L25" s="230"/>
      <c r="M25" s="220"/>
      <c r="N25" s="156"/>
      <c r="O25" s="156"/>
      <c r="P25" s="157"/>
      <c r="Q25" s="226">
        <v>247</v>
      </c>
      <c r="R25" s="227">
        <v>212</v>
      </c>
      <c r="S25" s="227">
        <v>178</v>
      </c>
      <c r="T25" s="228">
        <v>140</v>
      </c>
      <c r="U25" s="229"/>
      <c r="V25" s="227"/>
      <c r="W25" s="227"/>
      <c r="X25" s="230"/>
      <c r="Y25" s="226"/>
      <c r="Z25" s="227"/>
      <c r="AA25" s="227"/>
      <c r="AB25" s="228"/>
      <c r="AC25" s="229"/>
      <c r="AD25" s="227"/>
      <c r="AE25" s="227"/>
      <c r="AF25" s="228"/>
      <c r="AG25" s="229">
        <v>177</v>
      </c>
      <c r="AH25" s="227">
        <v>181</v>
      </c>
      <c r="AI25" s="227">
        <v>167</v>
      </c>
      <c r="AJ25" s="230">
        <v>184</v>
      </c>
      <c r="AK25" s="243"/>
      <c r="AL25" s="232"/>
      <c r="AM25" s="232"/>
      <c r="AN25" s="233"/>
      <c r="AO25" s="231"/>
      <c r="AP25" s="232"/>
      <c r="AQ25" s="232"/>
      <c r="AR25" s="233"/>
      <c r="AS25" s="231"/>
      <c r="AT25" s="232"/>
      <c r="AU25" s="232"/>
      <c r="AV25" s="233"/>
      <c r="AW25" s="231"/>
      <c r="AX25" s="232"/>
      <c r="AY25" s="232"/>
      <c r="AZ25" s="233"/>
      <c r="BA25" s="231"/>
      <c r="BB25" s="232"/>
      <c r="BC25" s="232"/>
      <c r="BD25" s="233"/>
      <c r="BE25" s="231"/>
      <c r="BF25" s="232"/>
      <c r="BG25" s="232"/>
      <c r="BH25" s="233"/>
      <c r="BI25" s="231"/>
      <c r="BJ25" s="232"/>
      <c r="BK25" s="232"/>
      <c r="BL25" s="233"/>
      <c r="BM25" s="231"/>
      <c r="BN25" s="232"/>
      <c r="BO25" s="232"/>
      <c r="BP25" s="233"/>
      <c r="BQ25" s="166">
        <f>SUM(Rezultati!E25:BP25)</f>
        <v>2218</v>
      </c>
      <c r="BR25" s="167">
        <f>COUNT(Rezultati!E25:BP25)</f>
        <v>12</v>
      </c>
      <c r="BS25" s="434"/>
      <c r="BT25" s="215">
        <f>Rezultati!BQ25/Rezultati!BR25</f>
        <v>184.83333333333334</v>
      </c>
      <c r="BU25" s="435"/>
      <c r="BV25" s="128" t="str">
        <f t="shared" si="0"/>
        <v>pieaicinātais spēlētājs</v>
      </c>
      <c r="BW25" s="129"/>
      <c r="BX25" s="129"/>
      <c r="BY25" s="129"/>
      <c r="BZ25" s="129"/>
      <c r="CA25" s="129"/>
      <c r="CB25" s="129"/>
      <c r="CC25" s="129"/>
      <c r="CD25" s="129"/>
      <c r="CE25" s="153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</row>
    <row r="26" spans="1:94" ht="15.75" customHeight="1">
      <c r="A26" s="136" t="s">
        <v>30</v>
      </c>
      <c r="B26" s="168" t="s">
        <v>149</v>
      </c>
      <c r="C26" s="182">
        <v>0</v>
      </c>
      <c r="D26" s="139">
        <f>Rezultati!C26*Rezultati!BR26</f>
        <v>0</v>
      </c>
      <c r="E26" s="226"/>
      <c r="F26" s="227"/>
      <c r="G26" s="227"/>
      <c r="H26" s="228"/>
      <c r="I26" s="229">
        <v>198</v>
      </c>
      <c r="J26" s="227">
        <v>125</v>
      </c>
      <c r="K26" s="227">
        <v>135</v>
      </c>
      <c r="L26" s="230">
        <v>178</v>
      </c>
      <c r="M26" s="220"/>
      <c r="N26" s="156"/>
      <c r="O26" s="156"/>
      <c r="P26" s="157"/>
      <c r="Q26" s="226"/>
      <c r="R26" s="227"/>
      <c r="S26" s="227"/>
      <c r="T26" s="228"/>
      <c r="U26" s="229">
        <v>169</v>
      </c>
      <c r="V26" s="227">
        <v>165</v>
      </c>
      <c r="W26" s="227">
        <v>211</v>
      </c>
      <c r="X26" s="230">
        <v>186</v>
      </c>
      <c r="Y26" s="226"/>
      <c r="Z26" s="227"/>
      <c r="AA26" s="227"/>
      <c r="AB26" s="228"/>
      <c r="AC26" s="229"/>
      <c r="AD26" s="227"/>
      <c r="AE26" s="227"/>
      <c r="AF26" s="228"/>
      <c r="AG26" s="229"/>
      <c r="AH26" s="227"/>
      <c r="AI26" s="227"/>
      <c r="AJ26" s="230"/>
      <c r="AK26" s="243"/>
      <c r="AL26" s="232"/>
      <c r="AM26" s="232"/>
      <c r="AN26" s="233"/>
      <c r="AO26" s="231"/>
      <c r="AP26" s="232"/>
      <c r="AQ26" s="232"/>
      <c r="AR26" s="233"/>
      <c r="AS26" s="231"/>
      <c r="AT26" s="232"/>
      <c r="AU26" s="232"/>
      <c r="AV26" s="233"/>
      <c r="AW26" s="231"/>
      <c r="AX26" s="232"/>
      <c r="AY26" s="232"/>
      <c r="AZ26" s="233"/>
      <c r="BA26" s="231"/>
      <c r="BB26" s="232"/>
      <c r="BC26" s="232"/>
      <c r="BD26" s="233"/>
      <c r="BE26" s="231"/>
      <c r="BF26" s="232"/>
      <c r="BG26" s="232"/>
      <c r="BH26" s="233"/>
      <c r="BI26" s="231"/>
      <c r="BJ26" s="232"/>
      <c r="BK26" s="232"/>
      <c r="BL26" s="233"/>
      <c r="BM26" s="231"/>
      <c r="BN26" s="232"/>
      <c r="BO26" s="232"/>
      <c r="BP26" s="233"/>
      <c r="BQ26" s="166">
        <f>SUM(Rezultati!E26:BP26)</f>
        <v>1367</v>
      </c>
      <c r="BR26" s="167">
        <f>COUNT(Rezultati!E26:BP26)</f>
        <v>8</v>
      </c>
      <c r="BS26" s="434"/>
      <c r="BT26" s="215">
        <f>Rezultati!BQ26/Rezultati!BR26</f>
        <v>170.875</v>
      </c>
      <c r="BU26" s="435"/>
      <c r="BV26" s="128" t="str">
        <f t="shared" si="0"/>
        <v>Arvils Sproģis</v>
      </c>
      <c r="BW26" s="129"/>
      <c r="BX26" s="129"/>
      <c r="BY26" s="129"/>
      <c r="BZ26" s="129"/>
      <c r="CA26" s="129"/>
      <c r="CB26" s="129"/>
      <c r="CC26" s="129"/>
      <c r="CD26" s="129"/>
      <c r="CE26" s="153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</row>
    <row r="27" spans="1:94" ht="15.75" customHeight="1">
      <c r="A27" s="234" t="s">
        <v>30</v>
      </c>
      <c r="B27" s="181"/>
      <c r="C27" s="182">
        <v>0</v>
      </c>
      <c r="D27" s="139">
        <f>Rezultati!C27*Rezultati!BR27</f>
        <v>0</v>
      </c>
      <c r="E27" s="226"/>
      <c r="F27" s="227"/>
      <c r="G27" s="227"/>
      <c r="H27" s="228"/>
      <c r="I27" s="197"/>
      <c r="J27" s="195"/>
      <c r="K27" s="195"/>
      <c r="L27" s="198"/>
      <c r="M27" s="220"/>
      <c r="N27" s="156"/>
      <c r="O27" s="156"/>
      <c r="P27" s="157"/>
      <c r="Q27" s="194"/>
      <c r="R27" s="195"/>
      <c r="S27" s="195"/>
      <c r="T27" s="196"/>
      <c r="U27" s="197"/>
      <c r="V27" s="195"/>
      <c r="W27" s="195"/>
      <c r="X27" s="198"/>
      <c r="Y27" s="194"/>
      <c r="Z27" s="195"/>
      <c r="AA27" s="195"/>
      <c r="AB27" s="196"/>
      <c r="AC27" s="197"/>
      <c r="AD27" s="195"/>
      <c r="AE27" s="195"/>
      <c r="AF27" s="196"/>
      <c r="AG27" s="197"/>
      <c r="AH27" s="195"/>
      <c r="AI27" s="195"/>
      <c r="AJ27" s="198"/>
      <c r="AK27" s="244"/>
      <c r="AL27" s="240"/>
      <c r="AM27" s="240"/>
      <c r="AN27" s="241"/>
      <c r="AO27" s="245"/>
      <c r="AP27" s="240"/>
      <c r="AQ27" s="240"/>
      <c r="AR27" s="241"/>
      <c r="AS27" s="245"/>
      <c r="AT27" s="240"/>
      <c r="AU27" s="240"/>
      <c r="AV27" s="241"/>
      <c r="AW27" s="245"/>
      <c r="AX27" s="240"/>
      <c r="AY27" s="240"/>
      <c r="AZ27" s="241"/>
      <c r="BA27" s="245"/>
      <c r="BB27" s="240"/>
      <c r="BC27" s="240"/>
      <c r="BD27" s="241"/>
      <c r="BE27" s="245"/>
      <c r="BF27" s="240"/>
      <c r="BG27" s="240"/>
      <c r="BH27" s="241"/>
      <c r="BI27" s="245"/>
      <c r="BJ27" s="240"/>
      <c r="BK27" s="240"/>
      <c r="BL27" s="241"/>
      <c r="BM27" s="245"/>
      <c r="BN27" s="240"/>
      <c r="BO27" s="240"/>
      <c r="BP27" s="241"/>
      <c r="BQ27" s="166">
        <f>SUM(Rezultati!E27:BP27)</f>
        <v>0</v>
      </c>
      <c r="BR27" s="167">
        <f>COUNT(Rezultati!E27:BP27)</f>
        <v>0</v>
      </c>
      <c r="BS27" s="434"/>
      <c r="BT27" s="215" t="e">
        <f>Rezultati!BQ27/Rezultati!BR27</f>
        <v>#DIV/0!</v>
      </c>
      <c r="BU27" s="435"/>
      <c r="BV27" s="128">
        <f t="shared" si="0"/>
        <v>0</v>
      </c>
      <c r="BW27" s="129"/>
      <c r="BX27" s="129"/>
      <c r="BY27" s="129"/>
      <c r="BZ27" s="129"/>
      <c r="CA27" s="129"/>
      <c r="CB27" s="129"/>
      <c r="CC27" s="129"/>
      <c r="CD27" s="129"/>
      <c r="CE27" s="153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</row>
    <row r="28" spans="1:94" ht="16.5" customHeight="1">
      <c r="A28" s="246" t="s">
        <v>30</v>
      </c>
      <c r="B28" s="247"/>
      <c r="C28" s="192">
        <v>0</v>
      </c>
      <c r="D28" s="193">
        <f>Rezultati!C28*Rezultati!BR28</f>
        <v>0</v>
      </c>
      <c r="E28" s="194"/>
      <c r="F28" s="195"/>
      <c r="G28" s="195"/>
      <c r="H28" s="196"/>
      <c r="I28" s="236"/>
      <c r="J28" s="237"/>
      <c r="K28" s="237"/>
      <c r="L28" s="238"/>
      <c r="M28" s="248"/>
      <c r="N28" s="249"/>
      <c r="O28" s="249"/>
      <c r="P28" s="250"/>
      <c r="Q28" s="251"/>
      <c r="R28" s="237"/>
      <c r="S28" s="237"/>
      <c r="T28" s="252"/>
      <c r="U28" s="236"/>
      <c r="V28" s="237"/>
      <c r="W28" s="237"/>
      <c r="X28" s="238"/>
      <c r="Y28" s="251"/>
      <c r="Z28" s="237"/>
      <c r="AA28" s="237"/>
      <c r="AB28" s="252"/>
      <c r="AC28" s="236"/>
      <c r="AD28" s="237"/>
      <c r="AE28" s="237"/>
      <c r="AF28" s="252"/>
      <c r="AG28" s="236"/>
      <c r="AH28" s="237"/>
      <c r="AI28" s="237"/>
      <c r="AJ28" s="238"/>
      <c r="AK28" s="253"/>
      <c r="AL28" s="254"/>
      <c r="AM28" s="254"/>
      <c r="AN28" s="255"/>
      <c r="AO28" s="239"/>
      <c r="AP28" s="254"/>
      <c r="AQ28" s="254"/>
      <c r="AR28" s="255"/>
      <c r="AS28" s="239"/>
      <c r="AT28" s="254"/>
      <c r="AU28" s="254"/>
      <c r="AV28" s="255"/>
      <c r="AW28" s="239"/>
      <c r="AX28" s="254"/>
      <c r="AY28" s="254"/>
      <c r="AZ28" s="255"/>
      <c r="BA28" s="239"/>
      <c r="BB28" s="254"/>
      <c r="BC28" s="254"/>
      <c r="BD28" s="255"/>
      <c r="BE28" s="239"/>
      <c r="BF28" s="254"/>
      <c r="BG28" s="254"/>
      <c r="BH28" s="255"/>
      <c r="BI28" s="239"/>
      <c r="BJ28" s="254"/>
      <c r="BK28" s="254"/>
      <c r="BL28" s="255"/>
      <c r="BM28" s="239"/>
      <c r="BN28" s="254"/>
      <c r="BO28" s="254"/>
      <c r="BP28" s="255"/>
      <c r="BQ28" s="202">
        <f>SUM(Rezultati!E28:BP28)</f>
        <v>0</v>
      </c>
      <c r="BR28" s="203">
        <f>COUNT(Rezultati!E28:BP28)</f>
        <v>0</v>
      </c>
      <c r="BS28" s="434"/>
      <c r="BT28" s="215" t="e">
        <f>Rezultati!BQ28/Rezultati!BR28</f>
        <v>#DIV/0!</v>
      </c>
      <c r="BU28" s="435"/>
      <c r="BV28" s="128">
        <f t="shared" si="0"/>
        <v>0</v>
      </c>
      <c r="BW28" s="129"/>
      <c r="BX28" s="129"/>
      <c r="BY28" s="129"/>
      <c r="BZ28" s="129"/>
      <c r="CA28" s="129"/>
      <c r="CB28" s="129"/>
      <c r="CC28" s="129"/>
      <c r="CD28" s="129"/>
      <c r="CE28" s="153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</row>
    <row r="29" spans="1:94" ht="16.5" customHeight="1">
      <c r="A29" s="256" t="s">
        <v>31</v>
      </c>
      <c r="B29" s="154" t="s">
        <v>68</v>
      </c>
      <c r="C29" s="155">
        <v>0</v>
      </c>
      <c r="D29" s="257">
        <f>Rezultati!C29*Rezultati!BR29</f>
        <v>0</v>
      </c>
      <c r="E29" s="206">
        <v>165</v>
      </c>
      <c r="F29" s="207">
        <v>191</v>
      </c>
      <c r="G29" s="207">
        <v>149</v>
      </c>
      <c r="H29" s="208">
        <v>182</v>
      </c>
      <c r="I29" s="221">
        <v>194</v>
      </c>
      <c r="J29" s="218">
        <v>193</v>
      </c>
      <c r="K29" s="218">
        <v>183</v>
      </c>
      <c r="L29" s="222">
        <v>180</v>
      </c>
      <c r="M29" s="221">
        <v>185</v>
      </c>
      <c r="N29" s="218">
        <v>177</v>
      </c>
      <c r="O29" s="218">
        <v>223</v>
      </c>
      <c r="P29" s="222">
        <v>186</v>
      </c>
      <c r="Q29" s="220"/>
      <c r="R29" s="156"/>
      <c r="S29" s="156"/>
      <c r="T29" s="157"/>
      <c r="U29" s="217">
        <v>161</v>
      </c>
      <c r="V29" s="218">
        <v>168</v>
      </c>
      <c r="W29" s="218">
        <v>168</v>
      </c>
      <c r="X29" s="222">
        <v>206</v>
      </c>
      <c r="Y29" s="217">
        <v>173</v>
      </c>
      <c r="Z29" s="218">
        <v>197</v>
      </c>
      <c r="AA29" s="218">
        <v>212</v>
      </c>
      <c r="AB29" s="219">
        <v>234</v>
      </c>
      <c r="AC29" s="210">
        <v>202</v>
      </c>
      <c r="AD29" s="218">
        <v>205</v>
      </c>
      <c r="AE29" s="218">
        <v>162</v>
      </c>
      <c r="AF29" s="219">
        <v>157</v>
      </c>
      <c r="AG29" s="221">
        <v>178</v>
      </c>
      <c r="AH29" s="218">
        <v>183</v>
      </c>
      <c r="AI29" s="218">
        <v>234</v>
      </c>
      <c r="AJ29" s="219">
        <v>220</v>
      </c>
      <c r="AK29" s="212"/>
      <c r="AL29" s="224"/>
      <c r="AM29" s="224"/>
      <c r="AN29" s="225"/>
      <c r="AO29" s="212"/>
      <c r="AP29" s="224"/>
      <c r="AQ29" s="224"/>
      <c r="AR29" s="225"/>
      <c r="AS29" s="212"/>
      <c r="AT29" s="224"/>
      <c r="AU29" s="224"/>
      <c r="AV29" s="225"/>
      <c r="AW29" s="212"/>
      <c r="AX29" s="224"/>
      <c r="AY29" s="224"/>
      <c r="AZ29" s="225"/>
      <c r="BA29" s="212"/>
      <c r="BB29" s="224"/>
      <c r="BC29" s="224"/>
      <c r="BD29" s="225"/>
      <c r="BE29" s="212"/>
      <c r="BF29" s="224"/>
      <c r="BG29" s="224"/>
      <c r="BH29" s="225"/>
      <c r="BI29" s="212"/>
      <c r="BJ29" s="224"/>
      <c r="BK29" s="224"/>
      <c r="BL29" s="225"/>
      <c r="BM29" s="212"/>
      <c r="BN29" s="224"/>
      <c r="BO29" s="224"/>
      <c r="BP29" s="225"/>
      <c r="BQ29" s="150">
        <f>SUM(Rezultati!E29:BP29)</f>
        <v>5268</v>
      </c>
      <c r="BR29" s="151">
        <f>COUNT(Rezultati!E29:BP29)</f>
        <v>28</v>
      </c>
      <c r="BS29" s="434">
        <f>SUM((Rezultati!BQ29+Rezultati!BQ30+Rezultati!BQ31+Rezultati!BQ32+Rezultati!BQ33+Rezultati!BQ34+Rezultati!BQ35)/(Rezultati!BR29+Rezultati!BR30+Rezultati!BR31+Rezultati!BR32+Rezultati!BR33+Rezultati!BR34+Rezultati!BR35))</f>
        <v>188.11904761904762</v>
      </c>
      <c r="BT29" s="215">
        <f>Rezultati!BQ29/Rezultati!BR29</f>
        <v>188.14285714285714</v>
      </c>
      <c r="BU29" s="435" t="str">
        <f>Q2</f>
        <v>Pārdaugavas AVANGĀRDS</v>
      </c>
      <c r="BV29" s="128" t="str">
        <f t="shared" si="0"/>
        <v>Pauls Aizpurvs</v>
      </c>
      <c r="BW29" s="129"/>
      <c r="BX29" s="129"/>
      <c r="BY29" s="129"/>
      <c r="BZ29" s="129"/>
      <c r="CA29" s="129"/>
      <c r="CB29" s="129"/>
      <c r="CC29" s="129"/>
      <c r="CD29" s="129"/>
      <c r="CE29" s="153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</row>
    <row r="30" spans="1:94" ht="16.5" customHeight="1">
      <c r="A30" s="136" t="s">
        <v>31</v>
      </c>
      <c r="B30" s="154" t="s">
        <v>69</v>
      </c>
      <c r="C30" s="182">
        <v>0</v>
      </c>
      <c r="D30" s="139">
        <f>Rezultati!C30*Rezultati!BR30</f>
        <v>0</v>
      </c>
      <c r="E30" s="217">
        <v>175</v>
      </c>
      <c r="F30" s="218">
        <v>192</v>
      </c>
      <c r="G30" s="218">
        <v>180</v>
      </c>
      <c r="H30" s="219">
        <v>171</v>
      </c>
      <c r="I30" s="229">
        <v>171</v>
      </c>
      <c r="J30" s="227">
        <v>162</v>
      </c>
      <c r="K30" s="227">
        <v>198</v>
      </c>
      <c r="L30" s="230">
        <v>132</v>
      </c>
      <c r="M30" s="229">
        <v>172</v>
      </c>
      <c r="N30" s="227">
        <v>211</v>
      </c>
      <c r="O30" s="227">
        <v>267</v>
      </c>
      <c r="P30" s="230">
        <v>179</v>
      </c>
      <c r="Q30" s="220"/>
      <c r="R30" s="156"/>
      <c r="S30" s="156"/>
      <c r="T30" s="157"/>
      <c r="U30" s="226">
        <v>224</v>
      </c>
      <c r="V30" s="227">
        <v>155</v>
      </c>
      <c r="W30" s="227">
        <v>135</v>
      </c>
      <c r="X30" s="230">
        <v>189</v>
      </c>
      <c r="Y30" s="226">
        <v>176</v>
      </c>
      <c r="Z30" s="227">
        <v>155</v>
      </c>
      <c r="AA30" s="227">
        <v>198</v>
      </c>
      <c r="AB30" s="228">
        <v>179</v>
      </c>
      <c r="AC30" s="229">
        <v>152</v>
      </c>
      <c r="AD30" s="227">
        <v>203</v>
      </c>
      <c r="AE30" s="227">
        <v>203</v>
      </c>
      <c r="AF30" s="228">
        <v>188</v>
      </c>
      <c r="AG30" s="229">
        <v>160</v>
      </c>
      <c r="AH30" s="227">
        <v>268</v>
      </c>
      <c r="AI30" s="227">
        <v>189</v>
      </c>
      <c r="AJ30" s="228">
        <v>136</v>
      </c>
      <c r="AK30" s="231"/>
      <c r="AL30" s="232"/>
      <c r="AM30" s="232"/>
      <c r="AN30" s="233"/>
      <c r="AO30" s="231"/>
      <c r="AP30" s="232"/>
      <c r="AQ30" s="232"/>
      <c r="AR30" s="233"/>
      <c r="AS30" s="231"/>
      <c r="AT30" s="232"/>
      <c r="AU30" s="232"/>
      <c r="AV30" s="233"/>
      <c r="AW30" s="231"/>
      <c r="AX30" s="232"/>
      <c r="AY30" s="232"/>
      <c r="AZ30" s="233"/>
      <c r="BA30" s="231"/>
      <c r="BB30" s="232"/>
      <c r="BC30" s="232"/>
      <c r="BD30" s="233"/>
      <c r="BE30" s="231"/>
      <c r="BF30" s="232"/>
      <c r="BG30" s="232"/>
      <c r="BH30" s="233"/>
      <c r="BI30" s="231"/>
      <c r="BJ30" s="232"/>
      <c r="BK30" s="232"/>
      <c r="BL30" s="233"/>
      <c r="BM30" s="231"/>
      <c r="BN30" s="232"/>
      <c r="BO30" s="232"/>
      <c r="BP30" s="233"/>
      <c r="BQ30" s="166">
        <f>SUM(Rezultati!E30:BP30)</f>
        <v>5120</v>
      </c>
      <c r="BR30" s="167">
        <f>COUNT(Rezultati!E30:BP30)</f>
        <v>28</v>
      </c>
      <c r="BS30" s="434"/>
      <c r="BT30" s="215">
        <f>Rezultati!BQ30/Rezultati!BR30</f>
        <v>182.85714285714286</v>
      </c>
      <c r="BU30" s="435"/>
      <c r="BV30" s="128" t="str">
        <f t="shared" si="0"/>
        <v>Ivars Vizulis</v>
      </c>
      <c r="BW30" s="129"/>
      <c r="BX30" s="129"/>
      <c r="BY30" s="129"/>
      <c r="BZ30" s="129"/>
      <c r="CA30" s="129"/>
      <c r="CB30" s="129"/>
      <c r="CC30" s="129"/>
      <c r="CD30" s="129"/>
      <c r="CE30" s="153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</row>
    <row r="31" spans="1:94" ht="15.75" customHeight="1">
      <c r="A31" s="258" t="s">
        <v>31</v>
      </c>
      <c r="B31" s="259" t="s">
        <v>70</v>
      </c>
      <c r="C31" s="260">
        <v>8</v>
      </c>
      <c r="D31" s="261">
        <f>Rezultati!C31*Rezultati!BR31</f>
        <v>224</v>
      </c>
      <c r="E31" s="217">
        <v>189</v>
      </c>
      <c r="F31" s="218">
        <v>187</v>
      </c>
      <c r="G31" s="218">
        <v>185</v>
      </c>
      <c r="H31" s="219">
        <v>218</v>
      </c>
      <c r="I31" s="229">
        <v>238</v>
      </c>
      <c r="J31" s="227">
        <v>165</v>
      </c>
      <c r="K31" s="227">
        <v>183</v>
      </c>
      <c r="L31" s="230">
        <v>181</v>
      </c>
      <c r="M31" s="229">
        <v>215</v>
      </c>
      <c r="N31" s="227">
        <v>165</v>
      </c>
      <c r="O31" s="227">
        <v>223</v>
      </c>
      <c r="P31" s="230">
        <v>200</v>
      </c>
      <c r="Q31" s="220"/>
      <c r="R31" s="156"/>
      <c r="S31" s="156"/>
      <c r="T31" s="157"/>
      <c r="U31" s="226">
        <v>188</v>
      </c>
      <c r="V31" s="227">
        <v>220</v>
      </c>
      <c r="W31" s="227">
        <v>179</v>
      </c>
      <c r="X31" s="230">
        <v>202</v>
      </c>
      <c r="Y31" s="226">
        <v>175</v>
      </c>
      <c r="Z31" s="227">
        <v>195</v>
      </c>
      <c r="AA31" s="227">
        <v>176</v>
      </c>
      <c r="AB31" s="228">
        <v>207</v>
      </c>
      <c r="AC31" s="229">
        <v>165</v>
      </c>
      <c r="AD31" s="227">
        <v>210</v>
      </c>
      <c r="AE31" s="227">
        <v>214</v>
      </c>
      <c r="AF31" s="228">
        <v>221</v>
      </c>
      <c r="AG31" s="229">
        <v>181</v>
      </c>
      <c r="AH31" s="227">
        <v>195</v>
      </c>
      <c r="AI31" s="227">
        <v>173</v>
      </c>
      <c r="AJ31" s="228">
        <v>164</v>
      </c>
      <c r="AK31" s="231"/>
      <c r="AL31" s="232"/>
      <c r="AM31" s="232"/>
      <c r="AN31" s="233"/>
      <c r="AO31" s="231"/>
      <c r="AP31" s="232"/>
      <c r="AQ31" s="232"/>
      <c r="AR31" s="233"/>
      <c r="AS31" s="231"/>
      <c r="AT31" s="232"/>
      <c r="AU31" s="232"/>
      <c r="AV31" s="233"/>
      <c r="AW31" s="231"/>
      <c r="AX31" s="232"/>
      <c r="AY31" s="232"/>
      <c r="AZ31" s="233"/>
      <c r="BA31" s="231"/>
      <c r="BB31" s="232"/>
      <c r="BC31" s="232"/>
      <c r="BD31" s="233"/>
      <c r="BE31" s="231"/>
      <c r="BF31" s="232"/>
      <c r="BG31" s="232"/>
      <c r="BH31" s="233"/>
      <c r="BI31" s="231"/>
      <c r="BJ31" s="232"/>
      <c r="BK31" s="232"/>
      <c r="BL31" s="233"/>
      <c r="BM31" s="231"/>
      <c r="BN31" s="232"/>
      <c r="BO31" s="232"/>
      <c r="BP31" s="233"/>
      <c r="BQ31" s="166">
        <f>SUM(Rezultati!E31:BP31)</f>
        <v>5414</v>
      </c>
      <c r="BR31" s="167">
        <f>COUNT(Rezultati!E31:BP31)</f>
        <v>28</v>
      </c>
      <c r="BS31" s="434"/>
      <c r="BT31" s="215">
        <f>Rezultati!BQ31/Rezultati!BR31-8</f>
        <v>185.35714285714286</v>
      </c>
      <c r="BU31" s="435"/>
      <c r="BV31" s="128" t="str">
        <f t="shared" si="0"/>
        <v>Andrejs Zilgalvis</v>
      </c>
      <c r="BW31" s="129"/>
      <c r="BX31" s="129"/>
      <c r="BY31" s="129"/>
      <c r="BZ31" s="129"/>
      <c r="CA31" s="129"/>
      <c r="CB31" s="129"/>
      <c r="CC31" s="129"/>
      <c r="CD31" s="129"/>
      <c r="CE31" s="153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</row>
    <row r="32" spans="1:94" ht="15.75" customHeight="1">
      <c r="A32" s="136" t="s">
        <v>31</v>
      </c>
      <c r="B32" s="168" t="s">
        <v>71</v>
      </c>
      <c r="C32" s="182">
        <v>0</v>
      </c>
      <c r="D32" s="139">
        <f>Rezultati!C32*Rezultati!BR32</f>
        <v>0</v>
      </c>
      <c r="E32" s="217"/>
      <c r="F32" s="218"/>
      <c r="G32" s="218"/>
      <c r="H32" s="219"/>
      <c r="I32" s="229"/>
      <c r="J32" s="227"/>
      <c r="K32" s="227"/>
      <c r="L32" s="230"/>
      <c r="M32" s="229"/>
      <c r="N32" s="227"/>
      <c r="O32" s="227"/>
      <c r="P32" s="230"/>
      <c r="Q32" s="220"/>
      <c r="R32" s="156"/>
      <c r="S32" s="156"/>
      <c r="T32" s="157"/>
      <c r="U32" s="226"/>
      <c r="V32" s="227"/>
      <c r="W32" s="227"/>
      <c r="X32" s="230"/>
      <c r="Y32" s="226"/>
      <c r="Z32" s="227"/>
      <c r="AA32" s="227"/>
      <c r="AB32" s="228"/>
      <c r="AC32" s="229"/>
      <c r="AD32" s="227"/>
      <c r="AE32" s="227"/>
      <c r="AF32" s="228"/>
      <c r="AG32" s="229"/>
      <c r="AH32" s="227"/>
      <c r="AI32" s="227"/>
      <c r="AJ32" s="228"/>
      <c r="AK32" s="231"/>
      <c r="AL32" s="232"/>
      <c r="AM32" s="232"/>
      <c r="AN32" s="233"/>
      <c r="AO32" s="231"/>
      <c r="AP32" s="232"/>
      <c r="AQ32" s="232"/>
      <c r="AR32" s="233"/>
      <c r="AS32" s="231"/>
      <c r="AT32" s="232"/>
      <c r="AU32" s="232"/>
      <c r="AV32" s="233"/>
      <c r="AW32" s="231"/>
      <c r="AX32" s="232"/>
      <c r="AY32" s="232"/>
      <c r="AZ32" s="233"/>
      <c r="BA32" s="231"/>
      <c r="BB32" s="232"/>
      <c r="BC32" s="232"/>
      <c r="BD32" s="233"/>
      <c r="BE32" s="231"/>
      <c r="BF32" s="232"/>
      <c r="BG32" s="232"/>
      <c r="BH32" s="233"/>
      <c r="BI32" s="231"/>
      <c r="BJ32" s="232"/>
      <c r="BK32" s="232"/>
      <c r="BL32" s="233"/>
      <c r="BM32" s="231"/>
      <c r="BN32" s="232"/>
      <c r="BO32" s="232"/>
      <c r="BP32" s="233"/>
      <c r="BQ32" s="166">
        <f>SUM(Rezultati!E32:BP32)</f>
        <v>0</v>
      </c>
      <c r="BR32" s="167">
        <f>COUNT(Rezultati!E32:BP32)</f>
        <v>0</v>
      </c>
      <c r="BS32" s="434"/>
      <c r="BT32" s="215" t="e">
        <f>Rezultati!BQ32/Rezultati!BR32</f>
        <v>#DIV/0!</v>
      </c>
      <c r="BU32" s="435"/>
      <c r="BV32" s="128" t="str">
        <f t="shared" si="0"/>
        <v>Aleksejs Jeļisejevs</v>
      </c>
      <c r="BW32" s="129"/>
      <c r="BX32" s="129"/>
      <c r="BY32" s="129"/>
      <c r="BZ32" s="129"/>
      <c r="CA32" s="129"/>
      <c r="CB32" s="129"/>
      <c r="CC32" s="129"/>
      <c r="CD32" s="129"/>
      <c r="CE32" s="153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</row>
    <row r="33" spans="1:94" ht="15.75" customHeight="1">
      <c r="A33" s="136" t="s">
        <v>31</v>
      </c>
      <c r="B33" s="168" t="s">
        <v>67</v>
      </c>
      <c r="C33" s="182">
        <v>0</v>
      </c>
      <c r="D33" s="139">
        <f>Rezultati!C33*Rezultati!BR33</f>
        <v>0</v>
      </c>
      <c r="E33" s="226"/>
      <c r="F33" s="227"/>
      <c r="G33" s="227"/>
      <c r="H33" s="228"/>
      <c r="I33" s="229"/>
      <c r="J33" s="227"/>
      <c r="K33" s="227"/>
      <c r="L33" s="230"/>
      <c r="M33" s="229"/>
      <c r="N33" s="227"/>
      <c r="O33" s="227"/>
      <c r="P33" s="230"/>
      <c r="Q33" s="220"/>
      <c r="R33" s="156"/>
      <c r="S33" s="156"/>
      <c r="T33" s="157"/>
      <c r="U33" s="226"/>
      <c r="V33" s="227"/>
      <c r="W33" s="227"/>
      <c r="X33" s="230"/>
      <c r="Y33" s="226"/>
      <c r="Z33" s="227"/>
      <c r="AA33" s="227"/>
      <c r="AB33" s="228"/>
      <c r="AC33" s="229"/>
      <c r="AD33" s="227"/>
      <c r="AE33" s="227"/>
      <c r="AF33" s="228"/>
      <c r="AG33" s="229"/>
      <c r="AH33" s="227"/>
      <c r="AI33" s="227"/>
      <c r="AJ33" s="228"/>
      <c r="AK33" s="231"/>
      <c r="AL33" s="232"/>
      <c r="AM33" s="232"/>
      <c r="AN33" s="233"/>
      <c r="AO33" s="231"/>
      <c r="AP33" s="232"/>
      <c r="AQ33" s="232"/>
      <c r="AR33" s="233"/>
      <c r="AS33" s="231"/>
      <c r="AT33" s="232"/>
      <c r="AU33" s="232"/>
      <c r="AV33" s="233"/>
      <c r="AW33" s="231"/>
      <c r="AX33" s="232"/>
      <c r="AY33" s="232"/>
      <c r="AZ33" s="233"/>
      <c r="BA33" s="231"/>
      <c r="BB33" s="232"/>
      <c r="BC33" s="232"/>
      <c r="BD33" s="233"/>
      <c r="BE33" s="231"/>
      <c r="BF33" s="232"/>
      <c r="BG33" s="232"/>
      <c r="BH33" s="233"/>
      <c r="BI33" s="231"/>
      <c r="BJ33" s="232"/>
      <c r="BK33" s="232"/>
      <c r="BL33" s="233"/>
      <c r="BM33" s="231"/>
      <c r="BN33" s="232"/>
      <c r="BO33" s="232"/>
      <c r="BP33" s="233"/>
      <c r="BQ33" s="166">
        <f>SUM(Rezultati!E33:BP33)</f>
        <v>0</v>
      </c>
      <c r="BR33" s="167">
        <f>COUNT(Rezultati!E33:BP33)</f>
        <v>0</v>
      </c>
      <c r="BS33" s="434"/>
      <c r="BT33" s="215" t="e">
        <f>Rezultati!BQ33/Rezultati!BR33</f>
        <v>#DIV/0!</v>
      </c>
      <c r="BU33" s="435"/>
      <c r="BV33" s="128" t="str">
        <f t="shared" si="0"/>
        <v>pieaicinātais spēlētājs</v>
      </c>
      <c r="BW33" s="129"/>
      <c r="BX33" s="129"/>
      <c r="BY33" s="129"/>
      <c r="BZ33" s="129"/>
      <c r="CA33" s="129"/>
      <c r="CB33" s="129"/>
      <c r="CC33" s="129"/>
      <c r="CD33" s="129"/>
      <c r="CE33" s="153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</row>
    <row r="34" spans="1:94" ht="15.75" customHeight="1">
      <c r="A34" s="136" t="s">
        <v>31</v>
      </c>
      <c r="B34" s="181"/>
      <c r="C34" s="182">
        <v>0</v>
      </c>
      <c r="D34" s="139">
        <f>Rezultati!C34*Rezultati!BR34</f>
        <v>0</v>
      </c>
      <c r="E34" s="226"/>
      <c r="F34" s="227"/>
      <c r="G34" s="227"/>
      <c r="H34" s="228"/>
      <c r="I34" s="229"/>
      <c r="J34" s="227"/>
      <c r="K34" s="227"/>
      <c r="L34" s="230"/>
      <c r="M34" s="229"/>
      <c r="N34" s="227"/>
      <c r="O34" s="227"/>
      <c r="P34" s="230"/>
      <c r="Q34" s="220"/>
      <c r="R34" s="156"/>
      <c r="S34" s="156"/>
      <c r="T34" s="157"/>
      <c r="U34" s="226"/>
      <c r="V34" s="227"/>
      <c r="W34" s="227"/>
      <c r="X34" s="230"/>
      <c r="Y34" s="226"/>
      <c r="Z34" s="227"/>
      <c r="AA34" s="227"/>
      <c r="AB34" s="228"/>
      <c r="AC34" s="229"/>
      <c r="AD34" s="227"/>
      <c r="AE34" s="227"/>
      <c r="AF34" s="228"/>
      <c r="AG34" s="229"/>
      <c r="AH34" s="227"/>
      <c r="AI34" s="227"/>
      <c r="AJ34" s="228"/>
      <c r="AK34" s="231"/>
      <c r="AL34" s="232"/>
      <c r="AM34" s="232"/>
      <c r="AN34" s="233"/>
      <c r="AO34" s="231"/>
      <c r="AP34" s="232"/>
      <c r="AQ34" s="232"/>
      <c r="AR34" s="233"/>
      <c r="AS34" s="231"/>
      <c r="AT34" s="232"/>
      <c r="AU34" s="232"/>
      <c r="AV34" s="233"/>
      <c r="AW34" s="231"/>
      <c r="AX34" s="232"/>
      <c r="AY34" s="232"/>
      <c r="AZ34" s="233"/>
      <c r="BA34" s="231"/>
      <c r="BB34" s="232"/>
      <c r="BC34" s="232"/>
      <c r="BD34" s="233"/>
      <c r="BE34" s="231"/>
      <c r="BF34" s="232"/>
      <c r="BG34" s="232"/>
      <c r="BH34" s="233"/>
      <c r="BI34" s="231"/>
      <c r="BJ34" s="232"/>
      <c r="BK34" s="232"/>
      <c r="BL34" s="233"/>
      <c r="BM34" s="231"/>
      <c r="BN34" s="232"/>
      <c r="BO34" s="232"/>
      <c r="BP34" s="233"/>
      <c r="BQ34" s="166">
        <f>SUM(Rezultati!E34:BP34)</f>
        <v>0</v>
      </c>
      <c r="BR34" s="167">
        <f>COUNT(Rezultati!E34:BP34)</f>
        <v>0</v>
      </c>
      <c r="BS34" s="434"/>
      <c r="BT34" s="215" t="e">
        <f>Rezultati!BQ34/Rezultati!BR34</f>
        <v>#DIV/0!</v>
      </c>
      <c r="BU34" s="435"/>
      <c r="BV34" s="128">
        <f t="shared" si="0"/>
        <v>0</v>
      </c>
      <c r="BW34" s="129"/>
      <c r="BX34" s="129"/>
      <c r="BY34" s="129"/>
      <c r="BZ34" s="129"/>
      <c r="CA34" s="129"/>
      <c r="CB34" s="129"/>
      <c r="CC34" s="129"/>
      <c r="CD34" s="129"/>
      <c r="CE34" s="153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</row>
    <row r="35" spans="1:94" ht="15.75" customHeight="1">
      <c r="A35" s="234" t="s">
        <v>31</v>
      </c>
      <c r="B35" s="181"/>
      <c r="C35" s="191">
        <v>0</v>
      </c>
      <c r="D35" s="262">
        <f>Rezultati!C35*Rezultati!BR35</f>
        <v>0</v>
      </c>
      <c r="E35" s="194"/>
      <c r="F35" s="195"/>
      <c r="G35" s="195"/>
      <c r="H35" s="196"/>
      <c r="I35" s="197"/>
      <c r="J35" s="195"/>
      <c r="K35" s="195"/>
      <c r="L35" s="198"/>
      <c r="M35" s="197"/>
      <c r="N35" s="195"/>
      <c r="O35" s="195"/>
      <c r="P35" s="198"/>
      <c r="Q35" s="220"/>
      <c r="R35" s="156"/>
      <c r="S35" s="156"/>
      <c r="T35" s="157"/>
      <c r="U35" s="194"/>
      <c r="V35" s="195"/>
      <c r="W35" s="195"/>
      <c r="X35" s="198"/>
      <c r="Y35" s="194"/>
      <c r="Z35" s="195"/>
      <c r="AA35" s="195"/>
      <c r="AB35" s="196"/>
      <c r="AC35" s="197"/>
      <c r="AD35" s="195"/>
      <c r="AE35" s="195"/>
      <c r="AF35" s="196"/>
      <c r="AG35" s="197"/>
      <c r="AH35" s="195"/>
      <c r="AI35" s="195"/>
      <c r="AJ35" s="196"/>
      <c r="AK35" s="245"/>
      <c r="AL35" s="240"/>
      <c r="AM35" s="240"/>
      <c r="AN35" s="241"/>
      <c r="AO35" s="245"/>
      <c r="AP35" s="240"/>
      <c r="AQ35" s="240"/>
      <c r="AR35" s="241"/>
      <c r="AS35" s="245"/>
      <c r="AT35" s="240"/>
      <c r="AU35" s="240"/>
      <c r="AV35" s="241"/>
      <c r="AW35" s="245"/>
      <c r="AX35" s="240"/>
      <c r="AY35" s="240"/>
      <c r="AZ35" s="241"/>
      <c r="BA35" s="245"/>
      <c r="BB35" s="240"/>
      <c r="BC35" s="240"/>
      <c r="BD35" s="241"/>
      <c r="BE35" s="245"/>
      <c r="BF35" s="240"/>
      <c r="BG35" s="240"/>
      <c r="BH35" s="241"/>
      <c r="BI35" s="245"/>
      <c r="BJ35" s="240"/>
      <c r="BK35" s="240"/>
      <c r="BL35" s="241"/>
      <c r="BM35" s="245"/>
      <c r="BN35" s="240"/>
      <c r="BO35" s="240"/>
      <c r="BP35" s="241"/>
      <c r="BQ35" s="202">
        <f>SUM(Rezultati!E35:BP35)</f>
        <v>0</v>
      </c>
      <c r="BR35" s="203">
        <f>COUNT(Rezultati!E35:BP35)</f>
        <v>0</v>
      </c>
      <c r="BS35" s="434"/>
      <c r="BT35" s="215" t="e">
        <f>Rezultati!BQ35/Rezultati!BR35</f>
        <v>#DIV/0!</v>
      </c>
      <c r="BU35" s="435"/>
      <c r="BV35" s="128">
        <f t="shared" si="0"/>
        <v>0</v>
      </c>
      <c r="BW35" s="129"/>
      <c r="BX35" s="129"/>
      <c r="BY35" s="129"/>
      <c r="BZ35" s="129"/>
      <c r="CA35" s="129"/>
      <c r="CB35" s="129"/>
      <c r="CC35" s="129"/>
      <c r="CD35" s="129"/>
      <c r="CE35" s="153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</row>
    <row r="36" spans="1:94" ht="15.75" customHeight="1">
      <c r="A36" s="263" t="str">
        <f>Punkti!A17</f>
        <v>Liquide Time</v>
      </c>
      <c r="B36" s="264" t="s">
        <v>72</v>
      </c>
      <c r="C36" s="265">
        <v>8</v>
      </c>
      <c r="D36" s="266">
        <f>Rezultati!C36*Rezultati!BR36</f>
        <v>160</v>
      </c>
      <c r="E36" s="206"/>
      <c r="F36" s="207"/>
      <c r="G36" s="207"/>
      <c r="H36" s="208"/>
      <c r="I36" s="210"/>
      <c r="J36" s="207"/>
      <c r="K36" s="207"/>
      <c r="L36" s="211"/>
      <c r="M36" s="210">
        <v>189</v>
      </c>
      <c r="N36" s="207">
        <v>162</v>
      </c>
      <c r="O36" s="207">
        <v>173</v>
      </c>
      <c r="P36" s="211">
        <v>185</v>
      </c>
      <c r="Q36" s="206">
        <v>187</v>
      </c>
      <c r="R36" s="207">
        <v>165</v>
      </c>
      <c r="S36" s="207">
        <v>147</v>
      </c>
      <c r="T36" s="208">
        <v>196</v>
      </c>
      <c r="U36" s="209"/>
      <c r="V36" s="140"/>
      <c r="W36" s="140"/>
      <c r="X36" s="141"/>
      <c r="Y36" s="206">
        <v>178</v>
      </c>
      <c r="Z36" s="207">
        <v>192</v>
      </c>
      <c r="AA36" s="207">
        <v>170</v>
      </c>
      <c r="AB36" s="208">
        <v>181</v>
      </c>
      <c r="AC36" s="210">
        <v>166</v>
      </c>
      <c r="AD36" s="207">
        <v>222</v>
      </c>
      <c r="AE36" s="207">
        <v>203</v>
      </c>
      <c r="AF36" s="208">
        <v>168</v>
      </c>
      <c r="AG36" s="210">
        <v>176</v>
      </c>
      <c r="AH36" s="207">
        <v>148</v>
      </c>
      <c r="AI36" s="207">
        <v>196</v>
      </c>
      <c r="AJ36" s="208">
        <v>148</v>
      </c>
      <c r="AK36" s="212"/>
      <c r="AL36" s="213"/>
      <c r="AM36" s="213"/>
      <c r="AN36" s="214"/>
      <c r="AO36" s="212"/>
      <c r="AP36" s="213"/>
      <c r="AQ36" s="213"/>
      <c r="AR36" s="214"/>
      <c r="AS36" s="212"/>
      <c r="AT36" s="213"/>
      <c r="AU36" s="213"/>
      <c r="AV36" s="214"/>
      <c r="AW36" s="212"/>
      <c r="AX36" s="213"/>
      <c r="AY36" s="213"/>
      <c r="AZ36" s="214"/>
      <c r="BA36" s="212"/>
      <c r="BB36" s="213"/>
      <c r="BC36" s="213"/>
      <c r="BD36" s="214"/>
      <c r="BE36" s="212"/>
      <c r="BF36" s="213"/>
      <c r="BG36" s="213"/>
      <c r="BH36" s="214"/>
      <c r="BI36" s="212"/>
      <c r="BJ36" s="213"/>
      <c r="BK36" s="213"/>
      <c r="BL36" s="214"/>
      <c r="BM36" s="212"/>
      <c r="BN36" s="213"/>
      <c r="BO36" s="213"/>
      <c r="BP36" s="214"/>
      <c r="BQ36" s="150">
        <f>SUM(Rezultati!E36:BP36)</f>
        <v>3552</v>
      </c>
      <c r="BR36" s="151">
        <f>COUNT(Rezultati!E36:BP36)</f>
        <v>20</v>
      </c>
      <c r="BS36" s="434">
        <f>SUM((Rezultati!BQ36+Rezultati!BQ37+Rezultati!BQ38+Rezultati!BQ39+Rezultati!BQ40+Rezultati!BQ41+Rezultati!BQ42)/(Rezultati!BR36+Rezultati!BR37+Rezultati!BR38+Rezultati!BR39+Rezultati!BR40+Rezultati!BR41+Rezultati!BR42))</f>
        <v>194.48809523809524</v>
      </c>
      <c r="BT36" s="215">
        <f>Rezultati!BQ36/Rezultati!BR36-8</f>
        <v>169.6</v>
      </c>
      <c r="BU36" s="435" t="str">
        <f>U2</f>
        <v>Liquide Time</v>
      </c>
      <c r="BV36" s="128" t="str">
        <f t="shared" ref="BV36:BV67" si="1">B36</f>
        <v>Šarlote Stariņa</v>
      </c>
      <c r="BW36" s="129"/>
      <c r="BX36" s="129"/>
      <c r="BY36" s="129"/>
      <c r="BZ36" s="129"/>
      <c r="CA36" s="129"/>
      <c r="CB36" s="129"/>
      <c r="CC36" s="129"/>
      <c r="CD36" s="129"/>
      <c r="CE36" s="153"/>
      <c r="CF36" s="130"/>
      <c r="CG36" s="130"/>
      <c r="CH36" s="130"/>
      <c r="CI36" s="130"/>
      <c r="CJ36" s="130"/>
      <c r="CK36" s="130"/>
      <c r="CL36" s="130"/>
      <c r="CM36" s="130"/>
      <c r="CN36" s="130"/>
      <c r="CO36" s="130"/>
      <c r="CP36" s="130"/>
    </row>
    <row r="37" spans="1:94" ht="15.75" customHeight="1">
      <c r="A37" s="136" t="s">
        <v>32</v>
      </c>
      <c r="B37" s="168" t="s">
        <v>73</v>
      </c>
      <c r="C37" s="267">
        <v>0</v>
      </c>
      <c r="D37" s="139">
        <f>Rezultati!C37*Rezultati!BR37</f>
        <v>0</v>
      </c>
      <c r="E37" s="217">
        <v>190</v>
      </c>
      <c r="F37" s="218">
        <v>180</v>
      </c>
      <c r="G37" s="218">
        <v>202</v>
      </c>
      <c r="H37" s="219">
        <v>208</v>
      </c>
      <c r="I37" s="268">
        <v>190</v>
      </c>
      <c r="J37" s="269">
        <v>216</v>
      </c>
      <c r="K37" s="269">
        <v>197</v>
      </c>
      <c r="L37" s="270">
        <v>237</v>
      </c>
      <c r="M37" s="268"/>
      <c r="N37" s="269"/>
      <c r="O37" s="269"/>
      <c r="P37" s="270"/>
      <c r="Q37" s="271">
        <v>245</v>
      </c>
      <c r="R37" s="269">
        <v>190</v>
      </c>
      <c r="S37" s="269">
        <v>222</v>
      </c>
      <c r="T37" s="272">
        <v>238</v>
      </c>
      <c r="U37" s="220"/>
      <c r="V37" s="156"/>
      <c r="W37" s="156"/>
      <c r="X37" s="157"/>
      <c r="Y37" s="271">
        <v>176</v>
      </c>
      <c r="Z37" s="269">
        <v>204</v>
      </c>
      <c r="AA37" s="269">
        <v>212</v>
      </c>
      <c r="AB37" s="272">
        <v>212</v>
      </c>
      <c r="AC37" s="268">
        <v>179</v>
      </c>
      <c r="AD37" s="269">
        <v>248</v>
      </c>
      <c r="AE37" s="269">
        <v>245</v>
      </c>
      <c r="AF37" s="272">
        <v>222</v>
      </c>
      <c r="AG37" s="268">
        <v>211</v>
      </c>
      <c r="AH37" s="269">
        <v>175</v>
      </c>
      <c r="AI37" s="269">
        <v>168</v>
      </c>
      <c r="AJ37" s="272">
        <v>160</v>
      </c>
      <c r="AK37" s="273"/>
      <c r="AL37" s="274"/>
      <c r="AM37" s="274"/>
      <c r="AN37" s="275"/>
      <c r="AO37" s="273"/>
      <c r="AP37" s="274"/>
      <c r="AQ37" s="274"/>
      <c r="AR37" s="275"/>
      <c r="AS37" s="273"/>
      <c r="AT37" s="274"/>
      <c r="AU37" s="274"/>
      <c r="AV37" s="275"/>
      <c r="AW37" s="273"/>
      <c r="AX37" s="274"/>
      <c r="AY37" s="274"/>
      <c r="AZ37" s="275"/>
      <c r="BA37" s="273"/>
      <c r="BB37" s="274"/>
      <c r="BC37" s="274"/>
      <c r="BD37" s="275"/>
      <c r="BE37" s="273"/>
      <c r="BF37" s="274"/>
      <c r="BG37" s="274"/>
      <c r="BH37" s="275"/>
      <c r="BI37" s="273"/>
      <c r="BJ37" s="274"/>
      <c r="BK37" s="274"/>
      <c r="BL37" s="275"/>
      <c r="BM37" s="273"/>
      <c r="BN37" s="274"/>
      <c r="BO37" s="274"/>
      <c r="BP37" s="275"/>
      <c r="BQ37" s="166">
        <f>SUM(Rezultati!E37:BP37)</f>
        <v>4927</v>
      </c>
      <c r="BR37" s="167">
        <f>COUNT(Rezultati!E37:BP37)</f>
        <v>24</v>
      </c>
      <c r="BS37" s="434"/>
      <c r="BT37" s="215">
        <f>Rezultati!BQ37/Rezultati!BR37</f>
        <v>205.29166666666666</v>
      </c>
      <c r="BU37" s="435"/>
      <c r="BV37" s="128" t="str">
        <f t="shared" si="1"/>
        <v>Elvijs Dimpers</v>
      </c>
      <c r="BW37" s="129"/>
      <c r="BX37" s="129"/>
      <c r="BY37" s="129"/>
      <c r="BZ37" s="129"/>
      <c r="CA37" s="129"/>
      <c r="CB37" s="129"/>
      <c r="CC37" s="129"/>
      <c r="CD37" s="129"/>
      <c r="CE37" s="153"/>
      <c r="CF37" s="130"/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</row>
    <row r="38" spans="1:94" ht="15.75" customHeight="1">
      <c r="A38" s="136" t="s">
        <v>32</v>
      </c>
      <c r="B38" s="168" t="s">
        <v>74</v>
      </c>
      <c r="C38" s="191">
        <v>0</v>
      </c>
      <c r="D38" s="139">
        <f>Rezultati!C38*Rezultati!BR38</f>
        <v>0</v>
      </c>
      <c r="E38" s="217">
        <v>225</v>
      </c>
      <c r="F38" s="218">
        <v>185</v>
      </c>
      <c r="G38" s="218">
        <v>204</v>
      </c>
      <c r="H38" s="219">
        <v>189</v>
      </c>
      <c r="I38" s="197">
        <v>178</v>
      </c>
      <c r="J38" s="195">
        <v>207</v>
      </c>
      <c r="K38" s="195">
        <v>206</v>
      </c>
      <c r="L38" s="198">
        <v>176</v>
      </c>
      <c r="M38" s="197">
        <v>258</v>
      </c>
      <c r="N38" s="195">
        <v>209</v>
      </c>
      <c r="O38" s="195">
        <v>179</v>
      </c>
      <c r="P38" s="198">
        <v>200</v>
      </c>
      <c r="Q38" s="194">
        <v>188</v>
      </c>
      <c r="R38" s="195">
        <v>187</v>
      </c>
      <c r="S38" s="195">
        <v>234</v>
      </c>
      <c r="T38" s="196">
        <v>203</v>
      </c>
      <c r="U38" s="220"/>
      <c r="V38" s="156"/>
      <c r="W38" s="156"/>
      <c r="X38" s="157"/>
      <c r="Y38" s="194">
        <v>246</v>
      </c>
      <c r="Z38" s="195">
        <v>167</v>
      </c>
      <c r="AA38" s="195">
        <v>190</v>
      </c>
      <c r="AB38" s="196">
        <v>172</v>
      </c>
      <c r="AC38" s="197">
        <v>255</v>
      </c>
      <c r="AD38" s="195">
        <v>233</v>
      </c>
      <c r="AE38" s="195">
        <v>194</v>
      </c>
      <c r="AF38" s="196">
        <v>216</v>
      </c>
      <c r="AG38" s="197">
        <v>227</v>
      </c>
      <c r="AH38" s="195">
        <v>224</v>
      </c>
      <c r="AI38" s="195">
        <v>201</v>
      </c>
      <c r="AJ38" s="196">
        <v>160</v>
      </c>
      <c r="AK38" s="245"/>
      <c r="AL38" s="240"/>
      <c r="AM38" s="240"/>
      <c r="AN38" s="241"/>
      <c r="AO38" s="245"/>
      <c r="AP38" s="240"/>
      <c r="AQ38" s="240"/>
      <c r="AR38" s="241"/>
      <c r="AS38" s="245"/>
      <c r="AT38" s="240"/>
      <c r="AU38" s="240"/>
      <c r="AV38" s="241"/>
      <c r="AW38" s="245"/>
      <c r="AX38" s="240"/>
      <c r="AY38" s="240"/>
      <c r="AZ38" s="241"/>
      <c r="BA38" s="245"/>
      <c r="BB38" s="240"/>
      <c r="BC38" s="240"/>
      <c r="BD38" s="241"/>
      <c r="BE38" s="245"/>
      <c r="BF38" s="240"/>
      <c r="BG38" s="240"/>
      <c r="BH38" s="241"/>
      <c r="BI38" s="245"/>
      <c r="BJ38" s="240"/>
      <c r="BK38" s="240"/>
      <c r="BL38" s="241"/>
      <c r="BM38" s="245"/>
      <c r="BN38" s="240"/>
      <c r="BO38" s="240"/>
      <c r="BP38" s="241"/>
      <c r="BQ38" s="166">
        <f>SUM(Rezultati!E38:BP38)</f>
        <v>5713</v>
      </c>
      <c r="BR38" s="167">
        <f>COUNT(Rezultati!E38:BP38)</f>
        <v>28</v>
      </c>
      <c r="BS38" s="434"/>
      <c r="BT38" s="215">
        <f>Rezultati!BQ38/Rezultati!BR38</f>
        <v>204.03571428571428</v>
      </c>
      <c r="BU38" s="435"/>
      <c r="BV38" s="128" t="str">
        <f t="shared" si="1"/>
        <v>Maksims Gerasimenko</v>
      </c>
      <c r="BW38" s="129"/>
      <c r="BX38" s="129"/>
      <c r="BY38" s="129"/>
      <c r="BZ38" s="129"/>
      <c r="CA38" s="129"/>
      <c r="CB38" s="129"/>
      <c r="CC38" s="129"/>
      <c r="CD38" s="129"/>
      <c r="CE38" s="153"/>
      <c r="CF38" s="130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</row>
    <row r="39" spans="1:94" ht="15.75" customHeight="1">
      <c r="A39" s="136" t="s">
        <v>32</v>
      </c>
      <c r="B39" s="168" t="s">
        <v>67</v>
      </c>
      <c r="C39" s="191">
        <v>8</v>
      </c>
      <c r="D39" s="139">
        <f>Rezultati!C39*Rezultati!BR39</f>
        <v>0</v>
      </c>
      <c r="E39" s="217"/>
      <c r="F39" s="218"/>
      <c r="G39" s="218"/>
      <c r="H39" s="219"/>
      <c r="I39" s="197"/>
      <c r="J39" s="195"/>
      <c r="K39" s="195"/>
      <c r="L39" s="198"/>
      <c r="M39" s="197"/>
      <c r="N39" s="195"/>
      <c r="O39" s="195"/>
      <c r="P39" s="198"/>
      <c r="Q39" s="194"/>
      <c r="R39" s="195"/>
      <c r="S39" s="195"/>
      <c r="T39" s="196"/>
      <c r="U39" s="220"/>
      <c r="V39" s="156"/>
      <c r="W39" s="156"/>
      <c r="X39" s="157"/>
      <c r="Y39" s="194"/>
      <c r="Z39" s="195"/>
      <c r="AA39" s="195"/>
      <c r="AB39" s="196"/>
      <c r="AC39" s="197"/>
      <c r="AD39" s="195"/>
      <c r="AE39" s="195"/>
      <c r="AF39" s="196"/>
      <c r="AG39" s="197"/>
      <c r="AH39" s="195"/>
      <c r="AI39" s="195"/>
      <c r="AJ39" s="196"/>
      <c r="AK39" s="245"/>
      <c r="AL39" s="240"/>
      <c r="AM39" s="240"/>
      <c r="AN39" s="241"/>
      <c r="AO39" s="245"/>
      <c r="AP39" s="240"/>
      <c r="AQ39" s="240"/>
      <c r="AR39" s="241"/>
      <c r="AS39" s="245"/>
      <c r="AT39" s="240"/>
      <c r="AU39" s="240"/>
      <c r="AV39" s="241"/>
      <c r="AW39" s="245"/>
      <c r="AX39" s="240"/>
      <c r="AY39" s="240"/>
      <c r="AZ39" s="241"/>
      <c r="BA39" s="245"/>
      <c r="BB39" s="240"/>
      <c r="BC39" s="240"/>
      <c r="BD39" s="241"/>
      <c r="BE39" s="245"/>
      <c r="BF39" s="240"/>
      <c r="BG39" s="240"/>
      <c r="BH39" s="241"/>
      <c r="BI39" s="245"/>
      <c r="BJ39" s="240"/>
      <c r="BK39" s="240"/>
      <c r="BL39" s="241"/>
      <c r="BM39" s="245"/>
      <c r="BN39" s="240"/>
      <c r="BO39" s="240"/>
      <c r="BP39" s="241"/>
      <c r="BQ39" s="166">
        <f>SUM(Rezultati!E39:BP39)</f>
        <v>0</v>
      </c>
      <c r="BR39" s="167">
        <f>COUNT(Rezultati!E39:BP39)</f>
        <v>0</v>
      </c>
      <c r="BS39" s="434"/>
      <c r="BT39" s="215" t="e">
        <f>Rezultati!BQ39/Rezultati!BR39-8</f>
        <v>#DIV/0!</v>
      </c>
      <c r="BU39" s="435"/>
      <c r="BV39" s="128" t="str">
        <f t="shared" si="1"/>
        <v>pieaicinātais spēlētājs</v>
      </c>
      <c r="BW39" s="129"/>
      <c r="BX39" s="129"/>
      <c r="BY39" s="129"/>
      <c r="BZ39" s="129"/>
      <c r="CA39" s="129"/>
      <c r="CB39" s="129"/>
      <c r="CC39" s="129"/>
      <c r="CD39" s="129"/>
      <c r="CE39" s="153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</row>
    <row r="40" spans="1:94" ht="15.75" customHeight="1">
      <c r="A40" s="136" t="s">
        <v>32</v>
      </c>
      <c r="B40" s="168" t="s">
        <v>75</v>
      </c>
      <c r="C40" s="191">
        <v>0</v>
      </c>
      <c r="D40" s="139">
        <f>Rezultati!C40*Rezultati!BR40</f>
        <v>0</v>
      </c>
      <c r="E40" s="226">
        <v>158</v>
      </c>
      <c r="F40" s="227">
        <v>180</v>
      </c>
      <c r="G40" s="227">
        <v>181</v>
      </c>
      <c r="H40" s="228">
        <v>170</v>
      </c>
      <c r="I40" s="197">
        <v>148</v>
      </c>
      <c r="J40" s="195">
        <v>206</v>
      </c>
      <c r="K40" s="195">
        <v>201</v>
      </c>
      <c r="L40" s="198">
        <v>181</v>
      </c>
      <c r="M40" s="197">
        <v>233</v>
      </c>
      <c r="N40" s="195">
        <v>184</v>
      </c>
      <c r="O40" s="195">
        <v>181</v>
      </c>
      <c r="P40" s="198">
        <v>122</v>
      </c>
      <c r="Q40" s="194"/>
      <c r="R40" s="195"/>
      <c r="S40" s="195"/>
      <c r="T40" s="196"/>
      <c r="U40" s="220"/>
      <c r="V40" s="156"/>
      <c r="W40" s="156"/>
      <c r="X40" s="157"/>
      <c r="Y40" s="194"/>
      <c r="Z40" s="195"/>
      <c r="AA40" s="195"/>
      <c r="AB40" s="196"/>
      <c r="AC40" s="197"/>
      <c r="AD40" s="195"/>
      <c r="AE40" s="195"/>
      <c r="AF40" s="196"/>
      <c r="AG40" s="197"/>
      <c r="AH40" s="195"/>
      <c r="AI40" s="195"/>
      <c r="AJ40" s="196"/>
      <c r="AK40" s="245"/>
      <c r="AL40" s="240"/>
      <c r="AM40" s="240"/>
      <c r="AN40" s="241"/>
      <c r="AO40" s="245"/>
      <c r="AP40" s="240"/>
      <c r="AQ40" s="240"/>
      <c r="AR40" s="241"/>
      <c r="AS40" s="245"/>
      <c r="AT40" s="240"/>
      <c r="AU40" s="240"/>
      <c r="AV40" s="241"/>
      <c r="AW40" s="245"/>
      <c r="AX40" s="240"/>
      <c r="AY40" s="240"/>
      <c r="AZ40" s="241"/>
      <c r="BA40" s="245"/>
      <c r="BB40" s="240"/>
      <c r="BC40" s="240"/>
      <c r="BD40" s="241"/>
      <c r="BE40" s="245"/>
      <c r="BF40" s="240"/>
      <c r="BG40" s="240"/>
      <c r="BH40" s="241"/>
      <c r="BI40" s="245"/>
      <c r="BJ40" s="240"/>
      <c r="BK40" s="240"/>
      <c r="BL40" s="241"/>
      <c r="BM40" s="245"/>
      <c r="BN40" s="240"/>
      <c r="BO40" s="240"/>
      <c r="BP40" s="241"/>
      <c r="BQ40" s="166">
        <f>SUM(Rezultati!E40:BP40)</f>
        <v>2145</v>
      </c>
      <c r="BR40" s="167">
        <f>COUNT(Rezultati!E40:BP40)</f>
        <v>12</v>
      </c>
      <c r="BS40" s="434"/>
      <c r="BT40" s="215">
        <f>Rezultati!BQ40/Rezultati!BR40</f>
        <v>178.75</v>
      </c>
      <c r="BU40" s="435"/>
      <c r="BV40" s="128" t="str">
        <f t="shared" si="1"/>
        <v>Māris Dukurs</v>
      </c>
      <c r="BW40" s="129"/>
      <c r="BX40" s="129"/>
      <c r="BY40" s="129"/>
      <c r="BZ40" s="129"/>
      <c r="CA40" s="129"/>
      <c r="CB40" s="129"/>
      <c r="CC40" s="129"/>
      <c r="CD40" s="129"/>
      <c r="CE40" s="153"/>
      <c r="CF40" s="130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</row>
    <row r="41" spans="1:94" ht="15.75" customHeight="1">
      <c r="A41" s="136" t="s">
        <v>32</v>
      </c>
      <c r="B41" s="168"/>
      <c r="C41" s="191">
        <v>0</v>
      </c>
      <c r="D41" s="139">
        <f>Rezultati!C41*Rezultati!BR41</f>
        <v>0</v>
      </c>
      <c r="E41" s="226"/>
      <c r="F41" s="227"/>
      <c r="G41" s="227"/>
      <c r="H41" s="228"/>
      <c r="I41" s="197"/>
      <c r="J41" s="195"/>
      <c r="K41" s="195"/>
      <c r="L41" s="198"/>
      <c r="M41" s="197"/>
      <c r="N41" s="195"/>
      <c r="O41" s="195"/>
      <c r="P41" s="198"/>
      <c r="Q41" s="194"/>
      <c r="R41" s="195"/>
      <c r="S41" s="195"/>
      <c r="T41" s="196"/>
      <c r="U41" s="220"/>
      <c r="V41" s="156"/>
      <c r="W41" s="156"/>
      <c r="X41" s="157"/>
      <c r="Y41" s="194"/>
      <c r="Z41" s="195"/>
      <c r="AA41" s="195"/>
      <c r="AB41" s="196"/>
      <c r="AC41" s="197"/>
      <c r="AD41" s="195"/>
      <c r="AE41" s="195"/>
      <c r="AF41" s="196"/>
      <c r="AG41" s="197"/>
      <c r="AH41" s="195"/>
      <c r="AI41" s="195"/>
      <c r="AJ41" s="196"/>
      <c r="AK41" s="245"/>
      <c r="AL41" s="240"/>
      <c r="AM41" s="240"/>
      <c r="AN41" s="241"/>
      <c r="AO41" s="245"/>
      <c r="AP41" s="240"/>
      <c r="AQ41" s="240"/>
      <c r="AR41" s="241"/>
      <c r="AS41" s="245"/>
      <c r="AT41" s="240"/>
      <c r="AU41" s="240"/>
      <c r="AV41" s="241"/>
      <c r="AW41" s="245"/>
      <c r="AX41" s="240"/>
      <c r="AY41" s="240"/>
      <c r="AZ41" s="241"/>
      <c r="BA41" s="245"/>
      <c r="BB41" s="240"/>
      <c r="BC41" s="240"/>
      <c r="BD41" s="241"/>
      <c r="BE41" s="245"/>
      <c r="BF41" s="240"/>
      <c r="BG41" s="240"/>
      <c r="BH41" s="241"/>
      <c r="BI41" s="245"/>
      <c r="BJ41" s="240"/>
      <c r="BK41" s="240"/>
      <c r="BL41" s="241"/>
      <c r="BM41" s="245"/>
      <c r="BN41" s="240"/>
      <c r="BO41" s="240"/>
      <c r="BP41" s="241"/>
      <c r="BQ41" s="166">
        <f>SUM(Rezultati!E41:BP41)</f>
        <v>0</v>
      </c>
      <c r="BR41" s="167">
        <f>COUNT(Rezultati!E41:BP41)</f>
        <v>0</v>
      </c>
      <c r="BS41" s="434"/>
      <c r="BT41" s="215" t="e">
        <f>Rezultati!BQ41/Rezultati!BR41</f>
        <v>#DIV/0!</v>
      </c>
      <c r="BU41" s="435"/>
      <c r="BV41" s="128">
        <f t="shared" si="1"/>
        <v>0</v>
      </c>
      <c r="BW41" s="129"/>
      <c r="BX41" s="129"/>
      <c r="BY41" s="129"/>
      <c r="BZ41" s="129"/>
      <c r="CA41" s="129"/>
      <c r="CB41" s="129"/>
      <c r="CC41" s="129"/>
      <c r="CD41" s="129"/>
      <c r="CE41" s="153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</row>
    <row r="42" spans="1:94" ht="15.75" customHeight="1">
      <c r="A42" s="234" t="s">
        <v>76</v>
      </c>
      <c r="B42" s="168"/>
      <c r="C42" s="192">
        <v>0</v>
      </c>
      <c r="D42" s="193">
        <f>Rezultati!C42*Rezultati!BR42</f>
        <v>0</v>
      </c>
      <c r="E42" s="194"/>
      <c r="F42" s="195"/>
      <c r="G42" s="195"/>
      <c r="H42" s="196"/>
      <c r="I42" s="197"/>
      <c r="J42" s="195"/>
      <c r="K42" s="195"/>
      <c r="L42" s="198"/>
      <c r="M42" s="197"/>
      <c r="N42" s="195"/>
      <c r="O42" s="195"/>
      <c r="P42" s="198"/>
      <c r="Q42" s="194"/>
      <c r="R42" s="195"/>
      <c r="S42" s="195"/>
      <c r="T42" s="196"/>
      <c r="U42" s="220"/>
      <c r="V42" s="156"/>
      <c r="W42" s="156"/>
      <c r="X42" s="157"/>
      <c r="Y42" s="194"/>
      <c r="Z42" s="195"/>
      <c r="AA42" s="195"/>
      <c r="AB42" s="196"/>
      <c r="AC42" s="236"/>
      <c r="AD42" s="195"/>
      <c r="AE42" s="195"/>
      <c r="AF42" s="196"/>
      <c r="AG42" s="236"/>
      <c r="AH42" s="195"/>
      <c r="AI42" s="195"/>
      <c r="AJ42" s="196"/>
      <c r="AK42" s="239"/>
      <c r="AL42" s="240"/>
      <c r="AM42" s="240"/>
      <c r="AN42" s="241"/>
      <c r="AO42" s="239"/>
      <c r="AP42" s="240"/>
      <c r="AQ42" s="240"/>
      <c r="AR42" s="241"/>
      <c r="AS42" s="239"/>
      <c r="AT42" s="240"/>
      <c r="AU42" s="240"/>
      <c r="AV42" s="241"/>
      <c r="AW42" s="239"/>
      <c r="AX42" s="240"/>
      <c r="AY42" s="240"/>
      <c r="AZ42" s="241"/>
      <c r="BA42" s="239"/>
      <c r="BB42" s="240"/>
      <c r="BC42" s="240"/>
      <c r="BD42" s="241"/>
      <c r="BE42" s="239"/>
      <c r="BF42" s="240"/>
      <c r="BG42" s="240"/>
      <c r="BH42" s="241"/>
      <c r="BI42" s="239"/>
      <c r="BJ42" s="240"/>
      <c r="BK42" s="240"/>
      <c r="BL42" s="241"/>
      <c r="BM42" s="239"/>
      <c r="BN42" s="240"/>
      <c r="BO42" s="240"/>
      <c r="BP42" s="241"/>
      <c r="BQ42" s="202">
        <f>SUM(Rezultati!E42:BP42)</f>
        <v>0</v>
      </c>
      <c r="BR42" s="203">
        <f>COUNT(Rezultati!E42:BP42)</f>
        <v>0</v>
      </c>
      <c r="BS42" s="434"/>
      <c r="BT42" s="215" t="e">
        <f>Rezultati!BQ42/Rezultati!BR42</f>
        <v>#DIV/0!</v>
      </c>
      <c r="BU42" s="435"/>
      <c r="BV42" s="128">
        <f t="shared" si="1"/>
        <v>0</v>
      </c>
      <c r="BW42" s="129"/>
      <c r="BX42" s="129"/>
      <c r="BY42" s="129"/>
      <c r="BZ42" s="129"/>
      <c r="CA42" s="129"/>
      <c r="CB42" s="129"/>
      <c r="CC42" s="129"/>
      <c r="CD42" s="129"/>
      <c r="CE42" s="153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</row>
    <row r="43" spans="1:94" ht="15.75" customHeight="1">
      <c r="A43" s="204" t="str">
        <f>Punkti!A20</f>
        <v>RR Dziednieks</v>
      </c>
      <c r="B43" s="137" t="s">
        <v>77</v>
      </c>
      <c r="C43" s="155">
        <v>0</v>
      </c>
      <c r="D43" s="257">
        <f>Rezultati!C43*Rezultati!BR43</f>
        <v>0</v>
      </c>
      <c r="E43" s="206"/>
      <c r="F43" s="207"/>
      <c r="G43" s="207"/>
      <c r="H43" s="208"/>
      <c r="I43" s="210"/>
      <c r="J43" s="207"/>
      <c r="K43" s="207"/>
      <c r="L43" s="211"/>
      <c r="M43" s="210">
        <v>183</v>
      </c>
      <c r="N43" s="207">
        <v>147</v>
      </c>
      <c r="O43" s="207">
        <v>162</v>
      </c>
      <c r="P43" s="211">
        <v>172</v>
      </c>
      <c r="Q43" s="206"/>
      <c r="R43" s="207"/>
      <c r="S43" s="207"/>
      <c r="T43" s="208"/>
      <c r="U43" s="210">
        <v>195</v>
      </c>
      <c r="V43" s="207">
        <v>214</v>
      </c>
      <c r="W43" s="207">
        <v>203</v>
      </c>
      <c r="X43" s="211">
        <v>188</v>
      </c>
      <c r="Y43" s="209"/>
      <c r="Z43" s="140"/>
      <c r="AA43" s="140"/>
      <c r="AB43" s="141"/>
      <c r="AC43" s="210"/>
      <c r="AD43" s="207"/>
      <c r="AE43" s="207"/>
      <c r="AF43" s="211"/>
      <c r="AG43" s="210"/>
      <c r="AH43" s="207"/>
      <c r="AI43" s="207"/>
      <c r="AJ43" s="208"/>
      <c r="AK43" s="276"/>
      <c r="AL43" s="277"/>
      <c r="AM43" s="277"/>
      <c r="AN43" s="278"/>
      <c r="AO43" s="276"/>
      <c r="AP43" s="277"/>
      <c r="AQ43" s="277"/>
      <c r="AR43" s="278"/>
      <c r="AS43" s="276"/>
      <c r="AT43" s="277"/>
      <c r="AU43" s="277"/>
      <c r="AV43" s="278"/>
      <c r="AW43" s="276"/>
      <c r="AX43" s="277"/>
      <c r="AY43" s="277"/>
      <c r="AZ43" s="278"/>
      <c r="BA43" s="276"/>
      <c r="BB43" s="277"/>
      <c r="BC43" s="277"/>
      <c r="BD43" s="278"/>
      <c r="BE43" s="276"/>
      <c r="BF43" s="277"/>
      <c r="BG43" s="277"/>
      <c r="BH43" s="278"/>
      <c r="BI43" s="276"/>
      <c r="BJ43" s="277"/>
      <c r="BK43" s="277"/>
      <c r="BL43" s="278"/>
      <c r="BM43" s="276"/>
      <c r="BN43" s="277"/>
      <c r="BO43" s="277"/>
      <c r="BP43" s="278"/>
      <c r="BQ43" s="150">
        <f>SUM(Rezultati!E43:BP43)</f>
        <v>1464</v>
      </c>
      <c r="BR43" s="151">
        <f>COUNT(Rezultati!E43:BP43)</f>
        <v>8</v>
      </c>
      <c r="BS43" s="434">
        <f>SUM((Rezultati!BQ43+Rezultati!BQ44+Rezultati!BQ45+Rezultati!BQ46+Rezultati!BQ47+Rezultati!BQ48+Rezultati!BQ49)/(Rezultati!BR43+Rezultati!BR44+Rezultati!BR45+Rezultati!BR46+Rezultati!BR47+Rezultati!BR48+Rezultati!BR49))</f>
        <v>206.16666666666666</v>
      </c>
      <c r="BT43" s="215">
        <f>Rezultati!BQ43/Rezultati!BR43</f>
        <v>183</v>
      </c>
      <c r="BU43" s="435" t="str">
        <f>Y2</f>
        <v>RR Dziednieks</v>
      </c>
      <c r="BV43" s="128" t="str">
        <f t="shared" si="1"/>
        <v>Aivars Beļickis</v>
      </c>
      <c r="BW43" s="129"/>
      <c r="BX43" s="129"/>
      <c r="BY43" s="129"/>
      <c r="BZ43" s="129"/>
      <c r="CA43" s="129"/>
      <c r="CB43" s="129"/>
      <c r="CC43" s="129"/>
      <c r="CD43" s="129"/>
      <c r="CE43" s="153"/>
      <c r="CF43" s="130"/>
      <c r="CG43" s="130"/>
      <c r="CH43" s="130"/>
      <c r="CI43" s="130"/>
      <c r="CJ43" s="130"/>
      <c r="CK43" s="130"/>
      <c r="CL43" s="130"/>
      <c r="CM43" s="130"/>
      <c r="CN43" s="130"/>
      <c r="CO43" s="130"/>
      <c r="CP43" s="130"/>
    </row>
    <row r="44" spans="1:94" ht="15.75" customHeight="1">
      <c r="A44" s="136" t="s">
        <v>33</v>
      </c>
      <c r="B44" s="154" t="s">
        <v>78</v>
      </c>
      <c r="C44" s="155">
        <v>0</v>
      </c>
      <c r="D44" s="139">
        <f>Rezultati!C44*Rezultati!BR44</f>
        <v>0</v>
      </c>
      <c r="E44" s="217">
        <v>202</v>
      </c>
      <c r="F44" s="218">
        <v>203</v>
      </c>
      <c r="G44" s="218">
        <v>167</v>
      </c>
      <c r="H44" s="219">
        <v>189</v>
      </c>
      <c r="I44" s="221">
        <v>266</v>
      </c>
      <c r="J44" s="218">
        <v>201</v>
      </c>
      <c r="K44" s="218">
        <v>179</v>
      </c>
      <c r="L44" s="222">
        <v>186</v>
      </c>
      <c r="M44" s="221">
        <v>218</v>
      </c>
      <c r="N44" s="218">
        <v>213</v>
      </c>
      <c r="O44" s="218">
        <v>159</v>
      </c>
      <c r="P44" s="222">
        <v>227</v>
      </c>
      <c r="Q44" s="217">
        <v>233</v>
      </c>
      <c r="R44" s="218">
        <v>258</v>
      </c>
      <c r="S44" s="218">
        <v>226</v>
      </c>
      <c r="T44" s="219">
        <v>215</v>
      </c>
      <c r="U44" s="221">
        <v>216</v>
      </c>
      <c r="V44" s="218">
        <v>234</v>
      </c>
      <c r="W44" s="218">
        <v>227</v>
      </c>
      <c r="X44" s="222">
        <v>181</v>
      </c>
      <c r="Y44" s="220"/>
      <c r="Z44" s="156"/>
      <c r="AA44" s="156"/>
      <c r="AB44" s="157"/>
      <c r="AC44" s="221">
        <v>154</v>
      </c>
      <c r="AD44" s="218">
        <v>155</v>
      </c>
      <c r="AE44" s="218">
        <v>244</v>
      </c>
      <c r="AF44" s="222">
        <v>183</v>
      </c>
      <c r="AG44" s="221">
        <v>173</v>
      </c>
      <c r="AH44" s="218">
        <v>188</v>
      </c>
      <c r="AI44" s="218">
        <v>211</v>
      </c>
      <c r="AJ44" s="219">
        <v>182</v>
      </c>
      <c r="AK44" s="279"/>
      <c r="AL44" s="280"/>
      <c r="AM44" s="280"/>
      <c r="AN44" s="281"/>
      <c r="AO44" s="279"/>
      <c r="AP44" s="280"/>
      <c r="AQ44" s="280"/>
      <c r="AR44" s="281"/>
      <c r="AS44" s="279"/>
      <c r="AT44" s="280"/>
      <c r="AU44" s="280"/>
      <c r="AV44" s="281"/>
      <c r="AW44" s="279"/>
      <c r="AX44" s="280"/>
      <c r="AY44" s="280"/>
      <c r="AZ44" s="281"/>
      <c r="BA44" s="279"/>
      <c r="BB44" s="280"/>
      <c r="BC44" s="280"/>
      <c r="BD44" s="281"/>
      <c r="BE44" s="279"/>
      <c r="BF44" s="280"/>
      <c r="BG44" s="280"/>
      <c r="BH44" s="281"/>
      <c r="BI44" s="279"/>
      <c r="BJ44" s="280"/>
      <c r="BK44" s="280"/>
      <c r="BL44" s="281"/>
      <c r="BM44" s="279"/>
      <c r="BN44" s="280"/>
      <c r="BO44" s="280"/>
      <c r="BP44" s="281"/>
      <c r="BQ44" s="166">
        <f>SUM(Rezultati!E44:BP44)</f>
        <v>5690</v>
      </c>
      <c r="BR44" s="167">
        <f>COUNT(Rezultati!E44:BP44)</f>
        <v>28</v>
      </c>
      <c r="BS44" s="434"/>
      <c r="BT44" s="215">
        <f>Rezultati!BQ44/Rezultati!BR44</f>
        <v>203.21428571428572</v>
      </c>
      <c r="BU44" s="435"/>
      <c r="BV44" s="128" t="str">
        <f t="shared" si="1"/>
        <v>Andis Dārziņš</v>
      </c>
      <c r="BW44" s="129"/>
      <c r="BX44" s="129"/>
      <c r="BY44" s="129"/>
      <c r="BZ44" s="129"/>
      <c r="CA44" s="129"/>
      <c r="CB44" s="129"/>
      <c r="CC44" s="129"/>
      <c r="CD44" s="129"/>
      <c r="CE44" s="153"/>
      <c r="CF44" s="130"/>
      <c r="CG44" s="130"/>
      <c r="CH44" s="130"/>
      <c r="CI44" s="130"/>
      <c r="CJ44" s="130"/>
      <c r="CK44" s="130"/>
      <c r="CL44" s="130"/>
      <c r="CM44" s="130"/>
      <c r="CN44" s="130"/>
      <c r="CO44" s="130"/>
      <c r="CP44" s="130"/>
    </row>
    <row r="45" spans="1:94" ht="15.75" customHeight="1">
      <c r="A45" s="136" t="s">
        <v>33</v>
      </c>
      <c r="B45" s="168" t="s">
        <v>79</v>
      </c>
      <c r="C45" s="155">
        <v>0</v>
      </c>
      <c r="D45" s="139">
        <f>Rezultati!C45*Rezultati!BR45</f>
        <v>0</v>
      </c>
      <c r="E45" s="217">
        <v>183</v>
      </c>
      <c r="F45" s="218">
        <v>226</v>
      </c>
      <c r="G45" s="218">
        <v>167</v>
      </c>
      <c r="H45" s="219">
        <v>184</v>
      </c>
      <c r="I45" s="221">
        <v>227</v>
      </c>
      <c r="J45" s="218">
        <v>196</v>
      </c>
      <c r="K45" s="218">
        <v>264</v>
      </c>
      <c r="L45" s="222">
        <v>172</v>
      </c>
      <c r="M45" s="221">
        <v>191</v>
      </c>
      <c r="N45" s="218">
        <v>129</v>
      </c>
      <c r="O45" s="218">
        <v>178</v>
      </c>
      <c r="P45" s="222"/>
      <c r="Q45" s="217">
        <v>192</v>
      </c>
      <c r="R45" s="218">
        <v>215</v>
      </c>
      <c r="S45" s="218">
        <v>232</v>
      </c>
      <c r="T45" s="219">
        <v>214</v>
      </c>
      <c r="U45" s="221"/>
      <c r="V45" s="218"/>
      <c r="W45" s="218"/>
      <c r="X45" s="222"/>
      <c r="Y45" s="220"/>
      <c r="Z45" s="156"/>
      <c r="AA45" s="156"/>
      <c r="AB45" s="157"/>
      <c r="AC45" s="229">
        <v>184</v>
      </c>
      <c r="AD45" s="227">
        <v>179</v>
      </c>
      <c r="AE45" s="227">
        <v>210</v>
      </c>
      <c r="AF45" s="230">
        <v>186</v>
      </c>
      <c r="AG45" s="229">
        <v>245</v>
      </c>
      <c r="AH45" s="227">
        <v>214</v>
      </c>
      <c r="AI45" s="227">
        <v>207</v>
      </c>
      <c r="AJ45" s="228">
        <v>252</v>
      </c>
      <c r="AK45" s="282"/>
      <c r="AL45" s="283"/>
      <c r="AM45" s="283"/>
      <c r="AN45" s="284"/>
      <c r="AO45" s="282"/>
      <c r="AP45" s="283"/>
      <c r="AQ45" s="283"/>
      <c r="AR45" s="284"/>
      <c r="AS45" s="282"/>
      <c r="AT45" s="283"/>
      <c r="AU45" s="283"/>
      <c r="AV45" s="284"/>
      <c r="AW45" s="282"/>
      <c r="AX45" s="283"/>
      <c r="AY45" s="283"/>
      <c r="AZ45" s="284"/>
      <c r="BA45" s="282"/>
      <c r="BB45" s="283"/>
      <c r="BC45" s="283"/>
      <c r="BD45" s="284"/>
      <c r="BE45" s="282"/>
      <c r="BF45" s="283"/>
      <c r="BG45" s="283"/>
      <c r="BH45" s="284"/>
      <c r="BI45" s="282"/>
      <c r="BJ45" s="283"/>
      <c r="BK45" s="283"/>
      <c r="BL45" s="284"/>
      <c r="BM45" s="282"/>
      <c r="BN45" s="283"/>
      <c r="BO45" s="283"/>
      <c r="BP45" s="284"/>
      <c r="BQ45" s="166">
        <f>SUM(Rezultati!E45:BP45)</f>
        <v>4647</v>
      </c>
      <c r="BR45" s="167">
        <f>COUNT(Rezultati!E45:BP45)</f>
        <v>23</v>
      </c>
      <c r="BS45" s="434"/>
      <c r="BT45" s="215">
        <f>Rezultati!BQ45/Rezultati!BR45</f>
        <v>202.04347826086956</v>
      </c>
      <c r="BU45" s="435"/>
      <c r="BV45" s="128" t="str">
        <f t="shared" si="1"/>
        <v>Jānis Zemītis</v>
      </c>
      <c r="BW45" s="129"/>
      <c r="BX45" s="129"/>
      <c r="BY45" s="129"/>
      <c r="BZ45" s="129"/>
      <c r="CA45" s="129"/>
      <c r="CB45" s="129"/>
      <c r="CC45" s="129"/>
      <c r="CD45" s="129"/>
      <c r="CE45" s="153"/>
      <c r="CF45" s="130"/>
      <c r="CG45" s="130"/>
      <c r="CH45" s="130"/>
      <c r="CI45" s="130"/>
      <c r="CJ45" s="130"/>
      <c r="CK45" s="130"/>
      <c r="CL45" s="130"/>
      <c r="CM45" s="130"/>
      <c r="CN45" s="130"/>
      <c r="CO45" s="130"/>
      <c r="CP45" s="130"/>
    </row>
    <row r="46" spans="1:94" ht="15.75" customHeight="1">
      <c r="A46" s="136" t="s">
        <v>33</v>
      </c>
      <c r="B46" s="168" t="s">
        <v>80</v>
      </c>
      <c r="C46" s="182">
        <v>0</v>
      </c>
      <c r="D46" s="139">
        <f>Rezultati!C46*Rezultati!BR46</f>
        <v>0</v>
      </c>
      <c r="E46" s="217"/>
      <c r="F46" s="218"/>
      <c r="G46" s="218"/>
      <c r="H46" s="219"/>
      <c r="I46" s="229"/>
      <c r="J46" s="227"/>
      <c r="K46" s="227"/>
      <c r="L46" s="230"/>
      <c r="M46" s="229"/>
      <c r="N46" s="227"/>
      <c r="O46" s="227"/>
      <c r="P46" s="230"/>
      <c r="Q46" s="226"/>
      <c r="R46" s="227"/>
      <c r="S46" s="227"/>
      <c r="T46" s="228"/>
      <c r="U46" s="229"/>
      <c r="V46" s="227"/>
      <c r="W46" s="227"/>
      <c r="X46" s="230"/>
      <c r="Y46" s="220"/>
      <c r="Z46" s="156"/>
      <c r="AA46" s="156"/>
      <c r="AB46" s="157"/>
      <c r="AC46" s="229"/>
      <c r="AD46" s="227"/>
      <c r="AE46" s="227"/>
      <c r="AF46" s="230"/>
      <c r="AG46" s="229"/>
      <c r="AH46" s="227"/>
      <c r="AI46" s="227"/>
      <c r="AJ46" s="228"/>
      <c r="AK46" s="282"/>
      <c r="AL46" s="283"/>
      <c r="AM46" s="283"/>
      <c r="AN46" s="284"/>
      <c r="AO46" s="282"/>
      <c r="AP46" s="283"/>
      <c r="AQ46" s="283"/>
      <c r="AR46" s="284"/>
      <c r="AS46" s="282"/>
      <c r="AT46" s="283"/>
      <c r="AU46" s="283"/>
      <c r="AV46" s="284"/>
      <c r="AW46" s="282"/>
      <c r="AX46" s="283"/>
      <c r="AY46" s="283"/>
      <c r="AZ46" s="284"/>
      <c r="BA46" s="282"/>
      <c r="BB46" s="283"/>
      <c r="BC46" s="283"/>
      <c r="BD46" s="284"/>
      <c r="BE46" s="282"/>
      <c r="BF46" s="283"/>
      <c r="BG46" s="283"/>
      <c r="BH46" s="284"/>
      <c r="BI46" s="282"/>
      <c r="BJ46" s="283"/>
      <c r="BK46" s="283"/>
      <c r="BL46" s="284"/>
      <c r="BM46" s="282"/>
      <c r="BN46" s="283"/>
      <c r="BO46" s="283"/>
      <c r="BP46" s="284"/>
      <c r="BQ46" s="166">
        <f>SUM(Rezultati!E46:BP46)</f>
        <v>0</v>
      </c>
      <c r="BR46" s="167">
        <f>COUNT(Rezultati!E46:BP46)</f>
        <v>0</v>
      </c>
      <c r="BS46" s="434"/>
      <c r="BT46" s="215" t="e">
        <f>Rezultati!BQ46/Rezultati!BR46</f>
        <v>#DIV/0!</v>
      </c>
      <c r="BU46" s="435"/>
      <c r="BV46" s="128" t="str">
        <f t="shared" si="1"/>
        <v>Raimonds Zemītis</v>
      </c>
      <c r="BW46" s="129"/>
      <c r="BX46" s="129"/>
      <c r="BY46" s="129"/>
      <c r="BZ46" s="129"/>
      <c r="CA46" s="129"/>
      <c r="CB46" s="129"/>
      <c r="CC46" s="129"/>
      <c r="CD46" s="129"/>
      <c r="CE46" s="153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</row>
    <row r="47" spans="1:94" ht="15.75" customHeight="1">
      <c r="A47" s="136" t="s">
        <v>33</v>
      </c>
      <c r="B47" s="168" t="s">
        <v>81</v>
      </c>
      <c r="C47" s="182">
        <v>0</v>
      </c>
      <c r="D47" s="139">
        <f>Rezultati!C47*Rezultati!BR47</f>
        <v>0</v>
      </c>
      <c r="E47" s="226">
        <v>162</v>
      </c>
      <c r="F47" s="227">
        <v>225</v>
      </c>
      <c r="G47" s="227">
        <v>214</v>
      </c>
      <c r="H47" s="228">
        <v>182</v>
      </c>
      <c r="I47" s="229">
        <v>187</v>
      </c>
      <c r="J47" s="227">
        <v>253</v>
      </c>
      <c r="K47" s="227">
        <v>208</v>
      </c>
      <c r="L47" s="230">
        <v>267</v>
      </c>
      <c r="M47" s="229"/>
      <c r="N47" s="227"/>
      <c r="O47" s="227"/>
      <c r="P47" s="230"/>
      <c r="Q47" s="226">
        <v>278</v>
      </c>
      <c r="R47" s="227">
        <v>212</v>
      </c>
      <c r="S47" s="227">
        <v>212</v>
      </c>
      <c r="T47" s="228">
        <v>259</v>
      </c>
      <c r="U47" s="229">
        <v>189</v>
      </c>
      <c r="V47" s="227">
        <v>258</v>
      </c>
      <c r="W47" s="227">
        <v>236</v>
      </c>
      <c r="X47" s="230">
        <v>256</v>
      </c>
      <c r="Y47" s="220"/>
      <c r="Z47" s="156"/>
      <c r="AA47" s="156"/>
      <c r="AB47" s="157"/>
      <c r="AC47" s="229">
        <v>268</v>
      </c>
      <c r="AD47" s="227">
        <v>214</v>
      </c>
      <c r="AE47" s="227">
        <v>238</v>
      </c>
      <c r="AF47" s="230">
        <v>226</v>
      </c>
      <c r="AG47" s="229">
        <v>201</v>
      </c>
      <c r="AH47" s="227">
        <v>221</v>
      </c>
      <c r="AI47" s="227">
        <v>178</v>
      </c>
      <c r="AJ47" s="228">
        <v>235</v>
      </c>
      <c r="AK47" s="282"/>
      <c r="AL47" s="283"/>
      <c r="AM47" s="283"/>
      <c r="AN47" s="284"/>
      <c r="AO47" s="282"/>
      <c r="AP47" s="283"/>
      <c r="AQ47" s="283"/>
      <c r="AR47" s="284"/>
      <c r="AS47" s="282"/>
      <c r="AT47" s="283"/>
      <c r="AU47" s="283"/>
      <c r="AV47" s="284"/>
      <c r="AW47" s="282"/>
      <c r="AX47" s="283"/>
      <c r="AY47" s="283"/>
      <c r="AZ47" s="284"/>
      <c r="BA47" s="282"/>
      <c r="BB47" s="283"/>
      <c r="BC47" s="283"/>
      <c r="BD47" s="284"/>
      <c r="BE47" s="282"/>
      <c r="BF47" s="283"/>
      <c r="BG47" s="283"/>
      <c r="BH47" s="284"/>
      <c r="BI47" s="282"/>
      <c r="BJ47" s="283"/>
      <c r="BK47" s="283"/>
      <c r="BL47" s="284"/>
      <c r="BM47" s="282"/>
      <c r="BN47" s="283"/>
      <c r="BO47" s="283"/>
      <c r="BP47" s="284"/>
      <c r="BQ47" s="166">
        <f>SUM(Rezultati!E47:BP47)</f>
        <v>5379</v>
      </c>
      <c r="BR47" s="167">
        <f>COUNT(Rezultati!E47:BP47)</f>
        <v>24</v>
      </c>
      <c r="BS47" s="434"/>
      <c r="BT47" s="215">
        <f>Rezultati!BQ47/Rezultati!BR47</f>
        <v>224.125</v>
      </c>
      <c r="BU47" s="435"/>
      <c r="BV47" s="128" t="str">
        <f t="shared" si="1"/>
        <v>Dmitrijs Maščenko</v>
      </c>
      <c r="BW47" s="129"/>
      <c r="BX47" s="129"/>
      <c r="BY47" s="129"/>
      <c r="BZ47" s="129"/>
      <c r="CA47" s="129"/>
      <c r="CB47" s="129"/>
      <c r="CC47" s="129"/>
      <c r="CD47" s="129"/>
      <c r="CE47" s="153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</row>
    <row r="48" spans="1:94" ht="15.75" customHeight="1">
      <c r="A48" s="136" t="s">
        <v>33</v>
      </c>
      <c r="B48" s="168" t="s">
        <v>58</v>
      </c>
      <c r="C48" s="182">
        <v>0</v>
      </c>
      <c r="D48" s="139">
        <v>0</v>
      </c>
      <c r="E48" s="226"/>
      <c r="F48" s="227"/>
      <c r="G48" s="227"/>
      <c r="H48" s="228"/>
      <c r="I48" s="229"/>
      <c r="J48" s="227"/>
      <c r="K48" s="227"/>
      <c r="L48" s="230"/>
      <c r="M48" s="229"/>
      <c r="N48" s="227"/>
      <c r="O48" s="227"/>
      <c r="P48" s="230">
        <v>138</v>
      </c>
      <c r="Q48" s="226"/>
      <c r="R48" s="227"/>
      <c r="S48" s="227"/>
      <c r="T48" s="228"/>
      <c r="U48" s="229"/>
      <c r="V48" s="227"/>
      <c r="W48" s="227"/>
      <c r="X48" s="230"/>
      <c r="Y48" s="220"/>
      <c r="Z48" s="156"/>
      <c r="AA48" s="156"/>
      <c r="AB48" s="157"/>
      <c r="AC48" s="229"/>
      <c r="AD48" s="227"/>
      <c r="AE48" s="227"/>
      <c r="AF48" s="230"/>
      <c r="AG48" s="229"/>
      <c r="AH48" s="227"/>
      <c r="AI48" s="227"/>
      <c r="AJ48" s="228"/>
      <c r="AK48" s="282"/>
      <c r="AL48" s="283"/>
      <c r="AM48" s="283"/>
      <c r="AN48" s="284"/>
      <c r="AO48" s="282"/>
      <c r="AP48" s="283"/>
      <c r="AQ48" s="283"/>
      <c r="AR48" s="284"/>
      <c r="AS48" s="282"/>
      <c r="AT48" s="283"/>
      <c r="AU48" s="283"/>
      <c r="AV48" s="284"/>
      <c r="AW48" s="282"/>
      <c r="AX48" s="283"/>
      <c r="AY48" s="283"/>
      <c r="AZ48" s="284"/>
      <c r="BA48" s="282"/>
      <c r="BB48" s="283"/>
      <c r="BC48" s="283"/>
      <c r="BD48" s="284"/>
      <c r="BE48" s="282"/>
      <c r="BF48" s="283"/>
      <c r="BG48" s="283"/>
      <c r="BH48" s="284"/>
      <c r="BI48" s="282"/>
      <c r="BJ48" s="283"/>
      <c r="BK48" s="283"/>
      <c r="BL48" s="284"/>
      <c r="BM48" s="282"/>
      <c r="BN48" s="283"/>
      <c r="BO48" s="283"/>
      <c r="BP48" s="284"/>
      <c r="BQ48" s="166">
        <f>SUM(Rezultati!E48:BP48)</f>
        <v>138</v>
      </c>
      <c r="BR48" s="167">
        <f>COUNT(Rezultati!E48:BP48)</f>
        <v>1</v>
      </c>
      <c r="BS48" s="434"/>
      <c r="BT48" s="215">
        <f>Rezultati!BQ48/Rezultati!BR48</f>
        <v>138</v>
      </c>
      <c r="BU48" s="435"/>
      <c r="BV48" s="128" t="str">
        <f t="shared" si="1"/>
        <v>aklais rezultāts</v>
      </c>
      <c r="BW48" s="129"/>
      <c r="BX48" s="129"/>
      <c r="BY48" s="129"/>
      <c r="BZ48" s="129"/>
      <c r="CA48" s="129"/>
      <c r="CB48" s="129"/>
      <c r="CC48" s="129"/>
      <c r="CD48" s="129"/>
      <c r="CE48" s="153"/>
      <c r="CF48" s="130"/>
      <c r="CG48" s="130"/>
      <c r="CH48" s="130"/>
      <c r="CI48" s="130"/>
      <c r="CJ48" s="130"/>
      <c r="CK48" s="130"/>
      <c r="CL48" s="130"/>
      <c r="CM48" s="130"/>
      <c r="CN48" s="130"/>
      <c r="CO48" s="130"/>
      <c r="CP48" s="130"/>
    </row>
    <row r="49" spans="1:94" ht="15.75" customHeight="1">
      <c r="A49" s="246" t="s">
        <v>33</v>
      </c>
      <c r="B49" s="247"/>
      <c r="C49" s="191">
        <v>8</v>
      </c>
      <c r="D49" s="262">
        <f>Rezultati!C49*Rezultati!BR49</f>
        <v>0</v>
      </c>
      <c r="E49" s="194"/>
      <c r="F49" s="195"/>
      <c r="G49" s="195"/>
      <c r="H49" s="196"/>
      <c r="I49" s="236"/>
      <c r="J49" s="237"/>
      <c r="K49" s="237"/>
      <c r="L49" s="238"/>
      <c r="M49" s="236"/>
      <c r="N49" s="237"/>
      <c r="O49" s="237"/>
      <c r="P49" s="238"/>
      <c r="Q49" s="251"/>
      <c r="R49" s="237"/>
      <c r="S49" s="237"/>
      <c r="T49" s="252"/>
      <c r="U49" s="236"/>
      <c r="V49" s="237"/>
      <c r="W49" s="237"/>
      <c r="X49" s="238"/>
      <c r="Y49" s="248"/>
      <c r="Z49" s="249"/>
      <c r="AA49" s="249"/>
      <c r="AB49" s="250"/>
      <c r="AC49" s="236"/>
      <c r="AD49" s="237"/>
      <c r="AE49" s="237"/>
      <c r="AF49" s="238"/>
      <c r="AG49" s="236"/>
      <c r="AH49" s="237"/>
      <c r="AI49" s="237"/>
      <c r="AJ49" s="252"/>
      <c r="AK49" s="285"/>
      <c r="AL49" s="286"/>
      <c r="AM49" s="286"/>
      <c r="AN49" s="287"/>
      <c r="AO49" s="285"/>
      <c r="AP49" s="286"/>
      <c r="AQ49" s="286"/>
      <c r="AR49" s="287"/>
      <c r="AS49" s="285"/>
      <c r="AT49" s="286"/>
      <c r="AU49" s="286"/>
      <c r="AV49" s="287"/>
      <c r="AW49" s="285"/>
      <c r="AX49" s="286"/>
      <c r="AY49" s="286"/>
      <c r="AZ49" s="287"/>
      <c r="BA49" s="285"/>
      <c r="BB49" s="286"/>
      <c r="BC49" s="286"/>
      <c r="BD49" s="287"/>
      <c r="BE49" s="285"/>
      <c r="BF49" s="286"/>
      <c r="BG49" s="286"/>
      <c r="BH49" s="287"/>
      <c r="BI49" s="285"/>
      <c r="BJ49" s="286"/>
      <c r="BK49" s="286"/>
      <c r="BL49" s="287"/>
      <c r="BM49" s="285"/>
      <c r="BN49" s="286"/>
      <c r="BO49" s="286"/>
      <c r="BP49" s="287"/>
      <c r="BQ49" s="202">
        <f>SUM(Rezultati!E49:BP49)</f>
        <v>0</v>
      </c>
      <c r="BR49" s="203">
        <f>COUNT(Rezultati!E49:BP49)</f>
        <v>0</v>
      </c>
      <c r="BS49" s="434"/>
      <c r="BT49" s="215" t="e">
        <f>Rezultati!BQ49/Rezultati!BR49-8</f>
        <v>#DIV/0!</v>
      </c>
      <c r="BU49" s="435"/>
      <c r="BV49" s="128">
        <f t="shared" si="1"/>
        <v>0</v>
      </c>
      <c r="BW49" s="129"/>
      <c r="BX49" s="129"/>
      <c r="BY49" s="129"/>
      <c r="BZ49" s="129"/>
      <c r="CA49" s="129"/>
      <c r="CB49" s="129"/>
      <c r="CC49" s="129"/>
      <c r="CD49" s="129"/>
      <c r="CE49" s="153"/>
      <c r="CF49" s="130"/>
      <c r="CG49" s="130"/>
      <c r="CH49" s="130"/>
      <c r="CI49" s="130"/>
      <c r="CJ49" s="130"/>
      <c r="CK49" s="130"/>
      <c r="CL49" s="130"/>
      <c r="CM49" s="130"/>
      <c r="CN49" s="130"/>
      <c r="CO49" s="130"/>
      <c r="CP49" s="130"/>
    </row>
    <row r="50" spans="1:94" ht="15.75" customHeight="1">
      <c r="A50" s="256" t="str">
        <f>Punkti!A23</f>
        <v>Šarmageddon</v>
      </c>
      <c r="B50" s="154" t="s">
        <v>82</v>
      </c>
      <c r="C50" s="138">
        <v>0</v>
      </c>
      <c r="D50" s="205">
        <f>Rezultati!C50*Rezultati!BR50</f>
        <v>0</v>
      </c>
      <c r="E50" s="206">
        <v>195</v>
      </c>
      <c r="F50" s="207">
        <v>204</v>
      </c>
      <c r="G50" s="207">
        <v>190</v>
      </c>
      <c r="H50" s="208">
        <v>187</v>
      </c>
      <c r="I50" s="221">
        <v>158</v>
      </c>
      <c r="J50" s="218">
        <v>181</v>
      </c>
      <c r="K50" s="218">
        <v>197</v>
      </c>
      <c r="L50" s="222">
        <v>178</v>
      </c>
      <c r="M50" s="221">
        <v>171</v>
      </c>
      <c r="N50" s="218">
        <v>203</v>
      </c>
      <c r="O50" s="218">
        <v>210</v>
      </c>
      <c r="P50" s="222">
        <v>161</v>
      </c>
      <c r="Q50" s="217">
        <v>183</v>
      </c>
      <c r="R50" s="218">
        <v>177</v>
      </c>
      <c r="S50" s="218">
        <v>152</v>
      </c>
      <c r="T50" s="219">
        <v>167</v>
      </c>
      <c r="U50" s="221">
        <v>124</v>
      </c>
      <c r="V50" s="218">
        <v>169</v>
      </c>
      <c r="W50" s="218">
        <v>204</v>
      </c>
      <c r="X50" s="222">
        <v>203</v>
      </c>
      <c r="Y50" s="217">
        <v>160</v>
      </c>
      <c r="Z50" s="218">
        <v>181</v>
      </c>
      <c r="AA50" s="218">
        <v>197</v>
      </c>
      <c r="AB50" s="219">
        <v>193</v>
      </c>
      <c r="AC50" s="220"/>
      <c r="AD50" s="156"/>
      <c r="AE50" s="156"/>
      <c r="AF50" s="157"/>
      <c r="AG50" s="210">
        <v>171</v>
      </c>
      <c r="AH50" s="207">
        <v>177</v>
      </c>
      <c r="AI50" s="207">
        <v>139</v>
      </c>
      <c r="AJ50" s="208">
        <v>210</v>
      </c>
      <c r="AK50" s="276"/>
      <c r="AL50" s="277"/>
      <c r="AM50" s="277"/>
      <c r="AN50" s="278"/>
      <c r="AO50" s="276"/>
      <c r="AP50" s="277"/>
      <c r="AQ50" s="277"/>
      <c r="AR50" s="278"/>
      <c r="AS50" s="276"/>
      <c r="AT50" s="277"/>
      <c r="AU50" s="277"/>
      <c r="AV50" s="278"/>
      <c r="AW50" s="276"/>
      <c r="AX50" s="277"/>
      <c r="AY50" s="277"/>
      <c r="AZ50" s="278"/>
      <c r="BA50" s="276"/>
      <c r="BB50" s="277"/>
      <c r="BC50" s="277"/>
      <c r="BD50" s="278"/>
      <c r="BE50" s="276"/>
      <c r="BF50" s="277"/>
      <c r="BG50" s="277"/>
      <c r="BH50" s="278"/>
      <c r="BI50" s="276"/>
      <c r="BJ50" s="277"/>
      <c r="BK50" s="277"/>
      <c r="BL50" s="278"/>
      <c r="BM50" s="276"/>
      <c r="BN50" s="277"/>
      <c r="BO50" s="277"/>
      <c r="BP50" s="278"/>
      <c r="BQ50" s="150">
        <f>SUM(Rezultati!E50:BP50)</f>
        <v>5042</v>
      </c>
      <c r="BR50" s="151">
        <f>COUNT(Rezultati!E50:BP50)</f>
        <v>28</v>
      </c>
      <c r="BS50" s="434">
        <f>SUM((Rezultati!BQ50+Rezultati!BQ51+Rezultati!BQ52+Rezultati!BQ53+Rezultati!BQ54+Rezultati!BQ55+Rezultati!BQ56)/(Rezultati!BR50+Rezultati!BR51+Rezultati!BR52+Rezultati!BR53+Rezultati!BR54+Rezultati!BR55+Rezultati!BR56))</f>
        <v>172.73809523809524</v>
      </c>
      <c r="BT50" s="215">
        <f>Rezultati!BQ50/Rezultati!BR50</f>
        <v>180.07142857142858</v>
      </c>
      <c r="BU50" s="435" t="str">
        <f>AC2</f>
        <v>Šarmageddon</v>
      </c>
      <c r="BV50" s="128" t="str">
        <f t="shared" si="1"/>
        <v>Aleksandrs Ručevics</v>
      </c>
      <c r="BW50" s="129"/>
      <c r="BX50" s="129"/>
      <c r="BY50" s="129"/>
      <c r="BZ50" s="129"/>
      <c r="CA50" s="129"/>
      <c r="CB50" s="129"/>
      <c r="CC50" s="129"/>
      <c r="CD50" s="129"/>
      <c r="CE50" s="153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</row>
    <row r="51" spans="1:94" ht="15.75" customHeight="1">
      <c r="A51" s="256" t="s">
        <v>83</v>
      </c>
      <c r="B51" s="154" t="s">
        <v>84</v>
      </c>
      <c r="C51" s="155">
        <v>0</v>
      </c>
      <c r="D51" s="139">
        <f>Rezultati!C51*Rezultati!BR51</f>
        <v>0</v>
      </c>
      <c r="E51" s="217"/>
      <c r="F51" s="218"/>
      <c r="G51" s="218"/>
      <c r="H51" s="219"/>
      <c r="I51" s="221"/>
      <c r="J51" s="218"/>
      <c r="K51" s="218"/>
      <c r="L51" s="222"/>
      <c r="M51" s="221"/>
      <c r="N51" s="218"/>
      <c r="O51" s="218"/>
      <c r="P51" s="222"/>
      <c r="Q51" s="217"/>
      <c r="R51" s="218"/>
      <c r="S51" s="218"/>
      <c r="T51" s="219"/>
      <c r="U51" s="221"/>
      <c r="V51" s="218"/>
      <c r="W51" s="218"/>
      <c r="X51" s="222"/>
      <c r="Y51" s="217"/>
      <c r="Z51" s="218"/>
      <c r="AA51" s="218"/>
      <c r="AB51" s="219"/>
      <c r="AC51" s="220"/>
      <c r="AD51" s="156"/>
      <c r="AE51" s="156"/>
      <c r="AF51" s="157"/>
      <c r="AG51" s="221"/>
      <c r="AH51" s="218"/>
      <c r="AI51" s="218"/>
      <c r="AJ51" s="219"/>
      <c r="AK51" s="279"/>
      <c r="AL51" s="280"/>
      <c r="AM51" s="280"/>
      <c r="AN51" s="281"/>
      <c r="AO51" s="279"/>
      <c r="AP51" s="280"/>
      <c r="AQ51" s="280"/>
      <c r="AR51" s="281"/>
      <c r="AS51" s="279"/>
      <c r="AT51" s="280"/>
      <c r="AU51" s="280"/>
      <c r="AV51" s="281"/>
      <c r="AW51" s="279"/>
      <c r="AX51" s="280"/>
      <c r="AY51" s="280"/>
      <c r="AZ51" s="281"/>
      <c r="BA51" s="279"/>
      <c r="BB51" s="280"/>
      <c r="BC51" s="280"/>
      <c r="BD51" s="281"/>
      <c r="BE51" s="279"/>
      <c r="BF51" s="280"/>
      <c r="BG51" s="280"/>
      <c r="BH51" s="281"/>
      <c r="BI51" s="279"/>
      <c r="BJ51" s="280"/>
      <c r="BK51" s="280"/>
      <c r="BL51" s="281"/>
      <c r="BM51" s="279"/>
      <c r="BN51" s="280"/>
      <c r="BO51" s="280"/>
      <c r="BP51" s="281"/>
      <c r="BQ51" s="166">
        <f>SUM(Rezultati!E51:BP51)</f>
        <v>0</v>
      </c>
      <c r="BR51" s="167">
        <f>COUNT(Rezultati!E51:BP51)</f>
        <v>0</v>
      </c>
      <c r="BS51" s="434"/>
      <c r="BT51" s="215" t="e">
        <f>Rezultati!BQ51/Rezultati!BR51</f>
        <v>#DIV/0!</v>
      </c>
      <c r="BU51" s="435"/>
      <c r="BV51" s="128" t="str">
        <f t="shared" si="1"/>
        <v>Ģirts Tomsons</v>
      </c>
      <c r="BW51" s="129"/>
      <c r="BX51" s="129"/>
      <c r="BY51" s="129"/>
      <c r="BZ51" s="129"/>
      <c r="CA51" s="129"/>
      <c r="CB51" s="129"/>
      <c r="CC51" s="129"/>
      <c r="CD51" s="129"/>
      <c r="CE51" s="153"/>
      <c r="CF51" s="130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</row>
    <row r="52" spans="1:94" ht="15.75" customHeight="1">
      <c r="A52" s="288" t="s">
        <v>83</v>
      </c>
      <c r="B52" s="289" t="s">
        <v>85</v>
      </c>
      <c r="C52" s="290">
        <v>8</v>
      </c>
      <c r="D52" s="261">
        <f>Rezultati!C52*Rezultati!BR52</f>
        <v>224</v>
      </c>
      <c r="E52" s="217">
        <v>182</v>
      </c>
      <c r="F52" s="218">
        <v>203</v>
      </c>
      <c r="G52" s="218">
        <v>199</v>
      </c>
      <c r="H52" s="219">
        <v>197</v>
      </c>
      <c r="I52" s="221">
        <v>163</v>
      </c>
      <c r="J52" s="218">
        <v>171</v>
      </c>
      <c r="K52" s="218">
        <v>204</v>
      </c>
      <c r="L52" s="222">
        <v>211</v>
      </c>
      <c r="M52" s="221">
        <v>192</v>
      </c>
      <c r="N52" s="218">
        <v>177</v>
      </c>
      <c r="O52" s="218">
        <v>176</v>
      </c>
      <c r="P52" s="222">
        <v>155</v>
      </c>
      <c r="Q52" s="217">
        <v>196</v>
      </c>
      <c r="R52" s="218">
        <v>190</v>
      </c>
      <c r="S52" s="218">
        <v>174</v>
      </c>
      <c r="T52" s="219">
        <v>182</v>
      </c>
      <c r="U52" s="221">
        <v>178</v>
      </c>
      <c r="V52" s="218">
        <v>222</v>
      </c>
      <c r="W52" s="218">
        <v>154</v>
      </c>
      <c r="X52" s="222">
        <v>191</v>
      </c>
      <c r="Y52" s="217">
        <v>151</v>
      </c>
      <c r="Z52" s="218">
        <v>194</v>
      </c>
      <c r="AA52" s="218">
        <v>168</v>
      </c>
      <c r="AB52" s="219">
        <v>179</v>
      </c>
      <c r="AC52" s="220"/>
      <c r="AD52" s="156"/>
      <c r="AE52" s="156"/>
      <c r="AF52" s="157"/>
      <c r="AG52" s="229">
        <v>152</v>
      </c>
      <c r="AH52" s="227">
        <v>208</v>
      </c>
      <c r="AI52" s="227">
        <v>189</v>
      </c>
      <c r="AJ52" s="228">
        <v>174</v>
      </c>
      <c r="AK52" s="282"/>
      <c r="AL52" s="283"/>
      <c r="AM52" s="283"/>
      <c r="AN52" s="284"/>
      <c r="AO52" s="282"/>
      <c r="AP52" s="283"/>
      <c r="AQ52" s="283"/>
      <c r="AR52" s="284"/>
      <c r="AS52" s="282"/>
      <c r="AT52" s="283"/>
      <c r="AU52" s="283"/>
      <c r="AV52" s="284"/>
      <c r="AW52" s="282"/>
      <c r="AX52" s="283"/>
      <c r="AY52" s="283"/>
      <c r="AZ52" s="284"/>
      <c r="BA52" s="282"/>
      <c r="BB52" s="283"/>
      <c r="BC52" s="283"/>
      <c r="BD52" s="284"/>
      <c r="BE52" s="282"/>
      <c r="BF52" s="283"/>
      <c r="BG52" s="283"/>
      <c r="BH52" s="284"/>
      <c r="BI52" s="282"/>
      <c r="BJ52" s="283"/>
      <c r="BK52" s="283"/>
      <c r="BL52" s="284"/>
      <c r="BM52" s="282"/>
      <c r="BN52" s="283"/>
      <c r="BO52" s="283"/>
      <c r="BP52" s="284"/>
      <c r="BQ52" s="166">
        <f>SUM(Rezultati!E52:BP52)</f>
        <v>5132</v>
      </c>
      <c r="BR52" s="167">
        <f>COUNT(Rezultati!E52:BP52)</f>
        <v>28</v>
      </c>
      <c r="BS52" s="434"/>
      <c r="BT52" s="215">
        <f>Rezultati!BQ52/Rezultati!BR52-8</f>
        <v>175.28571428571428</v>
      </c>
      <c r="BU52" s="435"/>
      <c r="BV52" s="128" t="str">
        <f t="shared" si="1"/>
        <v>Jānis Zalītis</v>
      </c>
      <c r="BW52" s="129"/>
      <c r="BX52" s="129"/>
      <c r="BY52" s="129"/>
      <c r="BZ52" s="129"/>
      <c r="CA52" s="129"/>
      <c r="CB52" s="129"/>
      <c r="CC52" s="129"/>
      <c r="CD52" s="129"/>
      <c r="CE52" s="153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</row>
    <row r="53" spans="1:94" ht="15.75" customHeight="1">
      <c r="A53" s="256" t="s">
        <v>83</v>
      </c>
      <c r="B53" s="168" t="s">
        <v>58</v>
      </c>
      <c r="C53" s="155">
        <v>0</v>
      </c>
      <c r="D53" s="139">
        <f>Rezultati!C53*Rezultati!BR53</f>
        <v>0</v>
      </c>
      <c r="E53" s="217"/>
      <c r="F53" s="218"/>
      <c r="G53" s="218"/>
      <c r="H53" s="219"/>
      <c r="I53" s="221"/>
      <c r="J53" s="218"/>
      <c r="K53" s="218"/>
      <c r="L53" s="222"/>
      <c r="M53" s="221"/>
      <c r="N53" s="218"/>
      <c r="O53" s="218"/>
      <c r="P53" s="222"/>
      <c r="Q53" s="217"/>
      <c r="R53" s="218"/>
      <c r="S53" s="218"/>
      <c r="T53" s="219"/>
      <c r="U53" s="221"/>
      <c r="V53" s="218"/>
      <c r="W53" s="218"/>
      <c r="X53" s="222"/>
      <c r="Y53" s="217"/>
      <c r="Z53" s="218"/>
      <c r="AA53" s="218"/>
      <c r="AB53" s="219"/>
      <c r="AC53" s="220"/>
      <c r="AD53" s="156"/>
      <c r="AE53" s="156"/>
      <c r="AF53" s="157"/>
      <c r="AG53" s="229"/>
      <c r="AH53" s="227"/>
      <c r="AI53" s="227"/>
      <c r="AJ53" s="228"/>
      <c r="AK53" s="282"/>
      <c r="AL53" s="283"/>
      <c r="AM53" s="283"/>
      <c r="AN53" s="284"/>
      <c r="AO53" s="282"/>
      <c r="AP53" s="283"/>
      <c r="AQ53" s="283"/>
      <c r="AR53" s="284"/>
      <c r="AS53" s="282"/>
      <c r="AT53" s="283"/>
      <c r="AU53" s="283"/>
      <c r="AV53" s="284"/>
      <c r="AW53" s="282"/>
      <c r="AX53" s="283"/>
      <c r="AY53" s="283"/>
      <c r="AZ53" s="284"/>
      <c r="BA53" s="282"/>
      <c r="BB53" s="283"/>
      <c r="BC53" s="283"/>
      <c r="BD53" s="284"/>
      <c r="BE53" s="282"/>
      <c r="BF53" s="283"/>
      <c r="BG53" s="283"/>
      <c r="BH53" s="284"/>
      <c r="BI53" s="282"/>
      <c r="BJ53" s="283"/>
      <c r="BK53" s="283"/>
      <c r="BL53" s="284"/>
      <c r="BM53" s="282"/>
      <c r="BN53" s="283"/>
      <c r="BO53" s="283"/>
      <c r="BP53" s="284"/>
      <c r="BQ53" s="166">
        <f>SUM(Rezultati!E53:BP53)</f>
        <v>0</v>
      </c>
      <c r="BR53" s="167">
        <f>COUNT(Rezultati!E53:BP53)</f>
        <v>0</v>
      </c>
      <c r="BS53" s="434"/>
      <c r="BT53" s="215" t="e">
        <f>Rezultati!BQ53/Rezultati!BR53</f>
        <v>#DIV/0!</v>
      </c>
      <c r="BU53" s="435"/>
      <c r="BV53" s="128" t="str">
        <f t="shared" si="1"/>
        <v>aklais rezultāts</v>
      </c>
      <c r="BW53" s="129"/>
      <c r="BX53" s="129"/>
      <c r="BY53" s="129"/>
      <c r="BZ53" s="129"/>
      <c r="CA53" s="129"/>
      <c r="CB53" s="129"/>
      <c r="CC53" s="129"/>
      <c r="CD53" s="129"/>
      <c r="CE53" s="153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</row>
    <row r="54" spans="1:94" ht="15.75" customHeight="1">
      <c r="A54" s="256" t="s">
        <v>83</v>
      </c>
      <c r="B54" s="168" t="s">
        <v>86</v>
      </c>
      <c r="C54" s="155">
        <v>0</v>
      </c>
      <c r="D54" s="139">
        <f>Rezultati!C54*Rezultati!BR54</f>
        <v>0</v>
      </c>
      <c r="E54" s="226">
        <v>180</v>
      </c>
      <c r="F54" s="227">
        <v>146</v>
      </c>
      <c r="G54" s="227">
        <v>157</v>
      </c>
      <c r="H54" s="228">
        <v>148</v>
      </c>
      <c r="I54" s="221">
        <v>174</v>
      </c>
      <c r="J54" s="218">
        <v>140</v>
      </c>
      <c r="K54" s="218">
        <v>152</v>
      </c>
      <c r="L54" s="222">
        <v>151</v>
      </c>
      <c r="M54" s="221">
        <v>167</v>
      </c>
      <c r="N54" s="218">
        <v>153</v>
      </c>
      <c r="O54" s="218">
        <v>166</v>
      </c>
      <c r="P54" s="222">
        <v>131</v>
      </c>
      <c r="Q54" s="217">
        <v>141</v>
      </c>
      <c r="R54" s="218">
        <v>119</v>
      </c>
      <c r="S54" s="218">
        <v>127</v>
      </c>
      <c r="T54" s="219">
        <v>139</v>
      </c>
      <c r="U54" s="221">
        <v>170</v>
      </c>
      <c r="V54" s="218">
        <v>174</v>
      </c>
      <c r="W54" s="218">
        <v>192</v>
      </c>
      <c r="X54" s="222">
        <v>158</v>
      </c>
      <c r="Y54" s="217">
        <v>148</v>
      </c>
      <c r="Z54" s="218">
        <v>148</v>
      </c>
      <c r="AA54" s="218">
        <v>156</v>
      </c>
      <c r="AB54" s="219">
        <v>165</v>
      </c>
      <c r="AC54" s="220"/>
      <c r="AD54" s="156"/>
      <c r="AE54" s="156"/>
      <c r="AF54" s="157"/>
      <c r="AG54" s="229">
        <v>174</v>
      </c>
      <c r="AH54" s="227">
        <v>170</v>
      </c>
      <c r="AI54" s="227">
        <v>146</v>
      </c>
      <c r="AJ54" s="228">
        <v>144</v>
      </c>
      <c r="AK54" s="282"/>
      <c r="AL54" s="283"/>
      <c r="AM54" s="283"/>
      <c r="AN54" s="284"/>
      <c r="AO54" s="282"/>
      <c r="AP54" s="283"/>
      <c r="AQ54" s="283"/>
      <c r="AR54" s="284"/>
      <c r="AS54" s="282"/>
      <c r="AT54" s="283"/>
      <c r="AU54" s="283"/>
      <c r="AV54" s="284"/>
      <c r="AW54" s="282"/>
      <c r="AX54" s="283"/>
      <c r="AY54" s="283"/>
      <c r="AZ54" s="284"/>
      <c r="BA54" s="282"/>
      <c r="BB54" s="283"/>
      <c r="BC54" s="283"/>
      <c r="BD54" s="284"/>
      <c r="BE54" s="282"/>
      <c r="BF54" s="283"/>
      <c r="BG54" s="283"/>
      <c r="BH54" s="284"/>
      <c r="BI54" s="282"/>
      <c r="BJ54" s="283"/>
      <c r="BK54" s="283"/>
      <c r="BL54" s="284"/>
      <c r="BM54" s="282"/>
      <c r="BN54" s="283"/>
      <c r="BO54" s="283"/>
      <c r="BP54" s="284"/>
      <c r="BQ54" s="166">
        <f>SUM(Rezultati!E54:BP54)</f>
        <v>4336</v>
      </c>
      <c r="BR54" s="167">
        <f>COUNT(Rezultati!E54:BP54)</f>
        <v>28</v>
      </c>
      <c r="BS54" s="434"/>
      <c r="BT54" s="215">
        <f>Rezultati!BQ54/Rezultati!BR54</f>
        <v>154.85714285714286</v>
      </c>
      <c r="BU54" s="435"/>
      <c r="BV54" s="128" t="str">
        <f t="shared" si="1"/>
        <v>Valentīns Ginko</v>
      </c>
      <c r="BW54" s="129"/>
      <c r="BX54" s="129"/>
      <c r="BY54" s="129"/>
      <c r="BZ54" s="129"/>
      <c r="CA54" s="129"/>
      <c r="CB54" s="129"/>
      <c r="CC54" s="129"/>
      <c r="CD54" s="129"/>
      <c r="CE54" s="153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</row>
    <row r="55" spans="1:94" ht="15.75" customHeight="1">
      <c r="A55" s="256" t="s">
        <v>83</v>
      </c>
      <c r="B55" s="168" t="s">
        <v>67</v>
      </c>
      <c r="C55" s="155">
        <v>0</v>
      </c>
      <c r="D55" s="139">
        <f>Rezultati!C55*Rezultati!BR55</f>
        <v>0</v>
      </c>
      <c r="E55" s="226"/>
      <c r="F55" s="227"/>
      <c r="G55" s="227"/>
      <c r="H55" s="228"/>
      <c r="I55" s="221"/>
      <c r="J55" s="218"/>
      <c r="K55" s="218"/>
      <c r="L55" s="222"/>
      <c r="M55" s="221"/>
      <c r="N55" s="218"/>
      <c r="O55" s="218"/>
      <c r="P55" s="222"/>
      <c r="Q55" s="217"/>
      <c r="R55" s="218"/>
      <c r="S55" s="218"/>
      <c r="T55" s="219"/>
      <c r="U55" s="221"/>
      <c r="V55" s="218"/>
      <c r="W55" s="218"/>
      <c r="X55" s="222"/>
      <c r="Y55" s="217"/>
      <c r="Z55" s="218"/>
      <c r="AA55" s="218"/>
      <c r="AB55" s="219"/>
      <c r="AC55" s="220"/>
      <c r="AD55" s="156"/>
      <c r="AE55" s="156"/>
      <c r="AF55" s="157"/>
      <c r="AG55" s="229"/>
      <c r="AH55" s="227"/>
      <c r="AI55" s="227"/>
      <c r="AJ55" s="228"/>
      <c r="AK55" s="282"/>
      <c r="AL55" s="283"/>
      <c r="AM55" s="283"/>
      <c r="AN55" s="284"/>
      <c r="AO55" s="282"/>
      <c r="AP55" s="283"/>
      <c r="AQ55" s="283"/>
      <c r="AR55" s="284"/>
      <c r="AS55" s="282"/>
      <c r="AT55" s="283"/>
      <c r="AU55" s="283"/>
      <c r="AV55" s="284"/>
      <c r="AW55" s="282"/>
      <c r="AX55" s="283"/>
      <c r="AY55" s="283"/>
      <c r="AZ55" s="284"/>
      <c r="BA55" s="282"/>
      <c r="BB55" s="283"/>
      <c r="BC55" s="283"/>
      <c r="BD55" s="284"/>
      <c r="BE55" s="282"/>
      <c r="BF55" s="283"/>
      <c r="BG55" s="283"/>
      <c r="BH55" s="284"/>
      <c r="BI55" s="282"/>
      <c r="BJ55" s="283"/>
      <c r="BK55" s="283"/>
      <c r="BL55" s="284"/>
      <c r="BM55" s="282"/>
      <c r="BN55" s="283"/>
      <c r="BO55" s="283"/>
      <c r="BP55" s="284"/>
      <c r="BQ55" s="166">
        <f>SUM(Rezultati!E55:BP55)</f>
        <v>0</v>
      </c>
      <c r="BR55" s="167">
        <f>COUNT(Rezultati!E55:BP55)</f>
        <v>0</v>
      </c>
      <c r="BS55" s="434"/>
      <c r="BT55" s="215" t="e">
        <f>Rezultati!BQ55/Rezultati!BR55</f>
        <v>#DIV/0!</v>
      </c>
      <c r="BU55" s="435"/>
      <c r="BV55" s="128" t="str">
        <f t="shared" si="1"/>
        <v>pieaicinātais spēlētājs</v>
      </c>
      <c r="BW55" s="129"/>
      <c r="BX55" s="129"/>
      <c r="BY55" s="129"/>
      <c r="BZ55" s="129"/>
      <c r="CA55" s="129"/>
      <c r="CB55" s="129"/>
      <c r="CC55" s="129"/>
      <c r="CD55" s="129"/>
      <c r="CE55" s="153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</row>
    <row r="56" spans="1:94" ht="15.75" customHeight="1">
      <c r="A56" s="291" t="s">
        <v>83</v>
      </c>
      <c r="B56" s="247"/>
      <c r="C56" s="192">
        <v>0</v>
      </c>
      <c r="D56" s="193">
        <f>Rezultati!C56*Rezultati!BR56</f>
        <v>0</v>
      </c>
      <c r="E56" s="194"/>
      <c r="F56" s="195"/>
      <c r="G56" s="195"/>
      <c r="H56" s="196"/>
      <c r="I56" s="236"/>
      <c r="J56" s="237"/>
      <c r="K56" s="237"/>
      <c r="L56" s="238"/>
      <c r="M56" s="236"/>
      <c r="N56" s="237"/>
      <c r="O56" s="237"/>
      <c r="P56" s="238"/>
      <c r="Q56" s="251"/>
      <c r="R56" s="237"/>
      <c r="S56" s="237"/>
      <c r="T56" s="252"/>
      <c r="U56" s="236"/>
      <c r="V56" s="237"/>
      <c r="W56" s="237"/>
      <c r="X56" s="238"/>
      <c r="Y56" s="194"/>
      <c r="Z56" s="195"/>
      <c r="AA56" s="195"/>
      <c r="AB56" s="196"/>
      <c r="AC56" s="248"/>
      <c r="AD56" s="249"/>
      <c r="AE56" s="249"/>
      <c r="AF56" s="250"/>
      <c r="AG56" s="236"/>
      <c r="AH56" s="237"/>
      <c r="AI56" s="237"/>
      <c r="AJ56" s="252"/>
      <c r="AK56" s="285"/>
      <c r="AL56" s="286"/>
      <c r="AM56" s="286"/>
      <c r="AN56" s="287"/>
      <c r="AO56" s="285"/>
      <c r="AP56" s="286"/>
      <c r="AQ56" s="286"/>
      <c r="AR56" s="287"/>
      <c r="AS56" s="285"/>
      <c r="AT56" s="286"/>
      <c r="AU56" s="286"/>
      <c r="AV56" s="287"/>
      <c r="AW56" s="285"/>
      <c r="AX56" s="286"/>
      <c r="AY56" s="286"/>
      <c r="AZ56" s="287"/>
      <c r="BA56" s="285"/>
      <c r="BB56" s="286"/>
      <c r="BC56" s="286"/>
      <c r="BD56" s="287"/>
      <c r="BE56" s="285"/>
      <c r="BF56" s="286"/>
      <c r="BG56" s="286"/>
      <c r="BH56" s="287"/>
      <c r="BI56" s="285"/>
      <c r="BJ56" s="286"/>
      <c r="BK56" s="286"/>
      <c r="BL56" s="287"/>
      <c r="BM56" s="285"/>
      <c r="BN56" s="286"/>
      <c r="BO56" s="286"/>
      <c r="BP56" s="287"/>
      <c r="BQ56" s="202">
        <f>SUM(Rezultati!E56:BP56)</f>
        <v>0</v>
      </c>
      <c r="BR56" s="203">
        <f>COUNT(Rezultati!E56:BP56)</f>
        <v>0</v>
      </c>
      <c r="BS56" s="434"/>
      <c r="BT56" s="215" t="e">
        <f>Rezultati!BQ56/Rezultati!BR56</f>
        <v>#DIV/0!</v>
      </c>
      <c r="BU56" s="435"/>
      <c r="BV56" s="128">
        <f t="shared" si="1"/>
        <v>0</v>
      </c>
      <c r="BW56" s="129"/>
      <c r="BX56" s="129"/>
      <c r="BY56" s="129"/>
      <c r="BZ56" s="129"/>
      <c r="CA56" s="129"/>
      <c r="CB56" s="129"/>
      <c r="CC56" s="129"/>
      <c r="CD56" s="129"/>
      <c r="CE56" s="153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</row>
    <row r="57" spans="1:94" ht="15.75" customHeight="1">
      <c r="A57" s="292" t="s">
        <v>35</v>
      </c>
      <c r="B57" s="137" t="s">
        <v>87</v>
      </c>
      <c r="C57" s="155">
        <v>0</v>
      </c>
      <c r="D57" s="257">
        <f>Rezultati!C57*Rezultati!BR57</f>
        <v>0</v>
      </c>
      <c r="E57" s="206">
        <v>237</v>
      </c>
      <c r="F57" s="207">
        <v>190</v>
      </c>
      <c r="G57" s="207">
        <v>222</v>
      </c>
      <c r="H57" s="208">
        <v>186</v>
      </c>
      <c r="I57" s="221">
        <v>241</v>
      </c>
      <c r="J57" s="218">
        <v>173</v>
      </c>
      <c r="K57" s="218">
        <v>216</v>
      </c>
      <c r="L57" s="222">
        <v>156</v>
      </c>
      <c r="M57" s="221">
        <v>168</v>
      </c>
      <c r="N57" s="218">
        <v>201</v>
      </c>
      <c r="O57" s="218">
        <v>173</v>
      </c>
      <c r="P57" s="222">
        <v>202</v>
      </c>
      <c r="Q57" s="217">
        <v>181</v>
      </c>
      <c r="R57" s="218">
        <v>185</v>
      </c>
      <c r="S57" s="218">
        <v>206</v>
      </c>
      <c r="T57" s="219">
        <v>127</v>
      </c>
      <c r="U57" s="221">
        <v>205</v>
      </c>
      <c r="V57" s="218">
        <v>199</v>
      </c>
      <c r="W57" s="218">
        <v>170</v>
      </c>
      <c r="X57" s="219">
        <v>203</v>
      </c>
      <c r="Y57" s="210">
        <v>156</v>
      </c>
      <c r="Z57" s="207">
        <v>221</v>
      </c>
      <c r="AA57" s="207">
        <v>158</v>
      </c>
      <c r="AB57" s="211">
        <v>214</v>
      </c>
      <c r="AC57" s="217">
        <v>140</v>
      </c>
      <c r="AD57" s="218">
        <v>157</v>
      </c>
      <c r="AE57" s="218">
        <v>186</v>
      </c>
      <c r="AF57" s="219">
        <v>167</v>
      </c>
      <c r="AG57" s="220"/>
      <c r="AH57" s="156"/>
      <c r="AI57" s="156"/>
      <c r="AJ57" s="156"/>
      <c r="AK57" s="276"/>
      <c r="AL57" s="277"/>
      <c r="AM57" s="277"/>
      <c r="AN57" s="278"/>
      <c r="AO57" s="276"/>
      <c r="AP57" s="277"/>
      <c r="AQ57" s="277"/>
      <c r="AR57" s="278"/>
      <c r="AS57" s="276"/>
      <c r="AT57" s="277"/>
      <c r="AU57" s="277"/>
      <c r="AV57" s="278"/>
      <c r="AW57" s="276"/>
      <c r="AX57" s="277"/>
      <c r="AY57" s="277"/>
      <c r="AZ57" s="278"/>
      <c r="BA57" s="276"/>
      <c r="BB57" s="277"/>
      <c r="BC57" s="277"/>
      <c r="BD57" s="278"/>
      <c r="BE57" s="276"/>
      <c r="BF57" s="277"/>
      <c r="BG57" s="277"/>
      <c r="BH57" s="278"/>
      <c r="BI57" s="276"/>
      <c r="BJ57" s="277"/>
      <c r="BK57" s="277"/>
      <c r="BL57" s="278"/>
      <c r="BM57" s="276"/>
      <c r="BN57" s="277"/>
      <c r="BO57" s="277"/>
      <c r="BP57" s="278"/>
      <c r="BQ57" s="150">
        <f>SUM(Rezultati!E57:BP57)</f>
        <v>5240</v>
      </c>
      <c r="BR57" s="151">
        <f>COUNT(Rezultati!E57:BP57)</f>
        <v>28</v>
      </c>
      <c r="BS57" s="434">
        <f>SUM((Rezultati!BQ57+Rezultati!BQ58+Rezultati!BQ59+Rezultati!BQ60+Rezultati!BQ61+Rezultati!BQ62+Rezultati!BQ63)/(Rezultati!BR57+Rezultati!BR58+Rezultati!BR59+Rezultati!BR60+Rezultati!BR61+Rezultati!BR62+Rezultati!BR63))</f>
        <v>190.79761904761904</v>
      </c>
      <c r="BT57" s="215">
        <f>(Rezultati!BQ57/Rezultati!BR57)</f>
        <v>187.14285714285714</v>
      </c>
      <c r="BU57" s="435" t="str">
        <f>AG2</f>
        <v>Wolfpack</v>
      </c>
      <c r="BV57" s="128" t="str">
        <f t="shared" si="1"/>
        <v>Artūrs Zavjalovs</v>
      </c>
      <c r="BW57" s="129"/>
      <c r="BX57" s="129"/>
      <c r="BY57" s="129"/>
      <c r="BZ57" s="129"/>
      <c r="CA57" s="129"/>
      <c r="CB57" s="129"/>
      <c r="CC57" s="129"/>
      <c r="CD57" s="129"/>
      <c r="CE57" s="153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</row>
    <row r="58" spans="1:94" ht="15.75" customHeight="1">
      <c r="A58" s="292" t="s">
        <v>35</v>
      </c>
      <c r="B58" s="154" t="s">
        <v>88</v>
      </c>
      <c r="C58" s="155">
        <v>0</v>
      </c>
      <c r="D58" s="139">
        <f>Rezultati!C58*Rezultati!BR58</f>
        <v>0</v>
      </c>
      <c r="E58" s="217"/>
      <c r="F58" s="218"/>
      <c r="G58" s="218"/>
      <c r="H58" s="219"/>
      <c r="I58" s="221">
        <v>188</v>
      </c>
      <c r="J58" s="218">
        <v>161</v>
      </c>
      <c r="K58" s="218">
        <v>176</v>
      </c>
      <c r="L58" s="222">
        <v>210</v>
      </c>
      <c r="M58" s="221">
        <v>167</v>
      </c>
      <c r="N58" s="218">
        <v>226</v>
      </c>
      <c r="O58" s="218">
        <v>161</v>
      </c>
      <c r="P58" s="222">
        <v>196</v>
      </c>
      <c r="Q58" s="217">
        <v>192</v>
      </c>
      <c r="R58" s="218">
        <v>150</v>
      </c>
      <c r="S58" s="218">
        <v>198</v>
      </c>
      <c r="T58" s="219">
        <v>170</v>
      </c>
      <c r="U58" s="221">
        <v>171</v>
      </c>
      <c r="V58" s="218">
        <v>171</v>
      </c>
      <c r="W58" s="218">
        <v>167</v>
      </c>
      <c r="X58" s="219">
        <v>185</v>
      </c>
      <c r="Y58" s="221">
        <v>165</v>
      </c>
      <c r="Z58" s="218">
        <v>169</v>
      </c>
      <c r="AA58" s="218">
        <v>196</v>
      </c>
      <c r="AB58" s="222">
        <v>147</v>
      </c>
      <c r="AC58" s="217">
        <v>180</v>
      </c>
      <c r="AD58" s="218">
        <v>189</v>
      </c>
      <c r="AE58" s="218">
        <v>191</v>
      </c>
      <c r="AF58" s="219">
        <v>195</v>
      </c>
      <c r="AG58" s="220"/>
      <c r="AH58" s="156"/>
      <c r="AI58" s="156"/>
      <c r="AJ58" s="156"/>
      <c r="AK58" s="279"/>
      <c r="AL58" s="280"/>
      <c r="AM58" s="280"/>
      <c r="AN58" s="281"/>
      <c r="AO58" s="279"/>
      <c r="AP58" s="280"/>
      <c r="AQ58" s="280"/>
      <c r="AR58" s="281"/>
      <c r="AS58" s="279"/>
      <c r="AT58" s="280"/>
      <c r="AU58" s="280"/>
      <c r="AV58" s="281"/>
      <c r="AW58" s="279"/>
      <c r="AX58" s="280"/>
      <c r="AY58" s="280"/>
      <c r="AZ58" s="281"/>
      <c r="BA58" s="279"/>
      <c r="BB58" s="280"/>
      <c r="BC58" s="280"/>
      <c r="BD58" s="281"/>
      <c r="BE58" s="279"/>
      <c r="BF58" s="280"/>
      <c r="BG58" s="280"/>
      <c r="BH58" s="281"/>
      <c r="BI58" s="279"/>
      <c r="BJ58" s="280"/>
      <c r="BK58" s="280"/>
      <c r="BL58" s="281"/>
      <c r="BM58" s="279"/>
      <c r="BN58" s="280"/>
      <c r="BO58" s="280"/>
      <c r="BP58" s="281"/>
      <c r="BQ58" s="166">
        <f>SUM(Rezultati!E58:BP58)</f>
        <v>4321</v>
      </c>
      <c r="BR58" s="167">
        <f>COUNT(Rezultati!E58:BP58)</f>
        <v>24</v>
      </c>
      <c r="BS58" s="434"/>
      <c r="BT58" s="215">
        <f>Rezultati!BQ58/Rezultati!BR58</f>
        <v>180.04166666666666</v>
      </c>
      <c r="BU58" s="435"/>
      <c r="BV58" s="128" t="str">
        <f t="shared" si="1"/>
        <v>Vladislavs Saveljevs</v>
      </c>
      <c r="BW58" s="129"/>
      <c r="BX58" s="129"/>
      <c r="BY58" s="129"/>
      <c r="BZ58" s="129"/>
      <c r="CA58" s="129"/>
      <c r="CB58" s="129"/>
      <c r="CC58" s="129"/>
      <c r="CD58" s="129"/>
      <c r="CE58" s="153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</row>
    <row r="59" spans="1:94" ht="15.75" customHeight="1">
      <c r="A59" s="292" t="s">
        <v>35</v>
      </c>
      <c r="B59" s="181" t="s">
        <v>89</v>
      </c>
      <c r="C59" s="155">
        <v>0</v>
      </c>
      <c r="D59" s="139">
        <f>Rezultati!C59*Rezultati!BR59</f>
        <v>0</v>
      </c>
      <c r="E59" s="217">
        <v>180</v>
      </c>
      <c r="F59" s="218">
        <v>255</v>
      </c>
      <c r="G59" s="218">
        <v>195</v>
      </c>
      <c r="H59" s="219">
        <v>253</v>
      </c>
      <c r="I59" s="221">
        <v>244</v>
      </c>
      <c r="J59" s="218">
        <v>125</v>
      </c>
      <c r="K59" s="218">
        <v>192</v>
      </c>
      <c r="L59" s="222">
        <v>214</v>
      </c>
      <c r="M59" s="221">
        <v>199</v>
      </c>
      <c r="N59" s="218">
        <v>209</v>
      </c>
      <c r="O59" s="218">
        <v>194</v>
      </c>
      <c r="P59" s="222">
        <v>220</v>
      </c>
      <c r="Q59" s="217">
        <v>208</v>
      </c>
      <c r="R59" s="218">
        <v>200</v>
      </c>
      <c r="S59" s="218">
        <v>196</v>
      </c>
      <c r="T59" s="219">
        <v>244</v>
      </c>
      <c r="U59" s="221">
        <v>218</v>
      </c>
      <c r="V59" s="218">
        <v>153</v>
      </c>
      <c r="W59" s="218">
        <v>218</v>
      </c>
      <c r="X59" s="219">
        <v>176</v>
      </c>
      <c r="Y59" s="221">
        <v>200</v>
      </c>
      <c r="Z59" s="218">
        <v>183</v>
      </c>
      <c r="AA59" s="218">
        <v>164</v>
      </c>
      <c r="AB59" s="222">
        <v>202</v>
      </c>
      <c r="AC59" s="217">
        <v>221</v>
      </c>
      <c r="AD59" s="218">
        <v>181</v>
      </c>
      <c r="AE59" s="218">
        <v>229</v>
      </c>
      <c r="AF59" s="219">
        <v>199</v>
      </c>
      <c r="AG59" s="220"/>
      <c r="AH59" s="156"/>
      <c r="AI59" s="156"/>
      <c r="AJ59" s="156"/>
      <c r="AK59" s="282"/>
      <c r="AL59" s="283"/>
      <c r="AM59" s="283"/>
      <c r="AN59" s="284"/>
      <c r="AO59" s="282"/>
      <c r="AP59" s="283"/>
      <c r="AQ59" s="283"/>
      <c r="AR59" s="284"/>
      <c r="AS59" s="282"/>
      <c r="AT59" s="283"/>
      <c r="AU59" s="283"/>
      <c r="AV59" s="284"/>
      <c r="AW59" s="282"/>
      <c r="AX59" s="283"/>
      <c r="AY59" s="283"/>
      <c r="AZ59" s="284"/>
      <c r="BA59" s="282"/>
      <c r="BB59" s="283"/>
      <c r="BC59" s="283"/>
      <c r="BD59" s="284"/>
      <c r="BE59" s="282"/>
      <c r="BF59" s="283"/>
      <c r="BG59" s="283"/>
      <c r="BH59" s="284"/>
      <c r="BI59" s="282"/>
      <c r="BJ59" s="283"/>
      <c r="BK59" s="283"/>
      <c r="BL59" s="284"/>
      <c r="BM59" s="282"/>
      <c r="BN59" s="283"/>
      <c r="BO59" s="283"/>
      <c r="BP59" s="284"/>
      <c r="BQ59" s="166">
        <f>SUM(Rezultati!E59:BP59)</f>
        <v>5672</v>
      </c>
      <c r="BR59" s="167">
        <f>COUNT(Rezultati!E59:BP59)</f>
        <v>28</v>
      </c>
      <c r="BS59" s="434"/>
      <c r="BT59" s="215">
        <f>Rezultati!BQ59/Rezultati!BR59</f>
        <v>202.57142857142858</v>
      </c>
      <c r="BU59" s="435"/>
      <c r="BV59" s="128" t="str">
        <f t="shared" si="1"/>
        <v>Dmitrijs Dumcevs</v>
      </c>
      <c r="BW59" s="129"/>
      <c r="BX59" s="129"/>
      <c r="BY59" s="129"/>
      <c r="BZ59" s="129"/>
      <c r="CA59" s="129"/>
      <c r="CB59" s="129"/>
      <c r="CC59" s="129"/>
      <c r="CD59" s="129"/>
      <c r="CE59" s="153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</row>
    <row r="60" spans="1:94" ht="15.75" customHeight="1">
      <c r="A60" s="292" t="s">
        <v>35</v>
      </c>
      <c r="B60" s="293" t="s">
        <v>67</v>
      </c>
      <c r="C60" s="155">
        <v>0</v>
      </c>
      <c r="D60" s="139">
        <f>Rezultati!C60*Rezultati!BR60</f>
        <v>0</v>
      </c>
      <c r="E60" s="217"/>
      <c r="F60" s="218"/>
      <c r="G60" s="218"/>
      <c r="H60" s="219"/>
      <c r="I60" s="221"/>
      <c r="J60" s="218"/>
      <c r="K60" s="218"/>
      <c r="L60" s="222"/>
      <c r="M60" s="221"/>
      <c r="N60" s="218"/>
      <c r="O60" s="218"/>
      <c r="P60" s="222"/>
      <c r="Q60" s="217"/>
      <c r="R60" s="218"/>
      <c r="S60" s="218"/>
      <c r="T60" s="219"/>
      <c r="U60" s="221"/>
      <c r="V60" s="218"/>
      <c r="W60" s="218"/>
      <c r="X60" s="219"/>
      <c r="Y60" s="221"/>
      <c r="Z60" s="218"/>
      <c r="AA60" s="218"/>
      <c r="AB60" s="222"/>
      <c r="AC60" s="217"/>
      <c r="AD60" s="218"/>
      <c r="AE60" s="218"/>
      <c r="AF60" s="219"/>
      <c r="AG60" s="220"/>
      <c r="AH60" s="156"/>
      <c r="AI60" s="156"/>
      <c r="AJ60" s="156"/>
      <c r="AK60" s="282"/>
      <c r="AL60" s="283"/>
      <c r="AM60" s="283"/>
      <c r="AN60" s="284"/>
      <c r="AO60" s="282"/>
      <c r="AP60" s="283"/>
      <c r="AQ60" s="283"/>
      <c r="AR60" s="284"/>
      <c r="AS60" s="282"/>
      <c r="AT60" s="283"/>
      <c r="AU60" s="283"/>
      <c r="AV60" s="284"/>
      <c r="AW60" s="282"/>
      <c r="AX60" s="283"/>
      <c r="AY60" s="283"/>
      <c r="AZ60" s="284"/>
      <c r="BA60" s="282"/>
      <c r="BB60" s="283"/>
      <c r="BC60" s="283"/>
      <c r="BD60" s="284"/>
      <c r="BE60" s="282"/>
      <c r="BF60" s="283"/>
      <c r="BG60" s="283"/>
      <c r="BH60" s="284"/>
      <c r="BI60" s="282"/>
      <c r="BJ60" s="283"/>
      <c r="BK60" s="283"/>
      <c r="BL60" s="284"/>
      <c r="BM60" s="282"/>
      <c r="BN60" s="283"/>
      <c r="BO60" s="283"/>
      <c r="BP60" s="284"/>
      <c r="BQ60" s="166">
        <f>SUM(Rezultati!E60:BP60)</f>
        <v>0</v>
      </c>
      <c r="BR60" s="167">
        <f>COUNT(Rezultati!E60:BP60)</f>
        <v>0</v>
      </c>
      <c r="BS60" s="434"/>
      <c r="BT60" s="215" t="e">
        <f>Rezultati!BQ60/Rezultati!BR60</f>
        <v>#DIV/0!</v>
      </c>
      <c r="BU60" s="435"/>
      <c r="BV60" s="128" t="str">
        <f t="shared" si="1"/>
        <v>pieaicinātais spēlētājs</v>
      </c>
      <c r="BW60" s="129"/>
      <c r="BX60" s="129"/>
      <c r="BY60" s="129"/>
      <c r="BZ60" s="129"/>
      <c r="CA60" s="129"/>
      <c r="CB60" s="129"/>
      <c r="CC60" s="129"/>
      <c r="CD60" s="129"/>
      <c r="CE60" s="153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</row>
    <row r="61" spans="1:94" ht="15.75" customHeight="1">
      <c r="A61" s="294" t="s">
        <v>35</v>
      </c>
      <c r="B61" s="397" t="s">
        <v>90</v>
      </c>
      <c r="C61" s="327">
        <v>8</v>
      </c>
      <c r="D61" s="172">
        <f>Rezultati!C61*Rezultati!BR61</f>
        <v>32</v>
      </c>
      <c r="E61" s="226">
        <v>211</v>
      </c>
      <c r="F61" s="227">
        <v>194</v>
      </c>
      <c r="G61" s="227">
        <v>176</v>
      </c>
      <c r="H61" s="228">
        <v>213</v>
      </c>
      <c r="I61" s="221"/>
      <c r="J61" s="218"/>
      <c r="K61" s="218"/>
      <c r="L61" s="222"/>
      <c r="M61" s="221"/>
      <c r="N61" s="218"/>
      <c r="O61" s="218"/>
      <c r="P61" s="222"/>
      <c r="Q61" s="217"/>
      <c r="R61" s="218"/>
      <c r="S61" s="218"/>
      <c r="T61" s="219"/>
      <c r="U61" s="221"/>
      <c r="V61" s="218"/>
      <c r="W61" s="218"/>
      <c r="X61" s="219"/>
      <c r="Y61" s="221"/>
      <c r="Z61" s="218"/>
      <c r="AA61" s="218"/>
      <c r="AB61" s="222"/>
      <c r="AC61" s="217"/>
      <c r="AD61" s="218"/>
      <c r="AE61" s="218"/>
      <c r="AF61" s="219"/>
      <c r="AG61" s="220"/>
      <c r="AH61" s="156"/>
      <c r="AI61" s="156"/>
      <c r="AJ61" s="156"/>
      <c r="AK61" s="282"/>
      <c r="AL61" s="283"/>
      <c r="AM61" s="283"/>
      <c r="AN61" s="284"/>
      <c r="AO61" s="282"/>
      <c r="AP61" s="283"/>
      <c r="AQ61" s="283"/>
      <c r="AR61" s="284"/>
      <c r="AS61" s="282"/>
      <c r="AT61" s="283"/>
      <c r="AU61" s="283"/>
      <c r="AV61" s="284"/>
      <c r="AW61" s="282"/>
      <c r="AX61" s="283"/>
      <c r="AY61" s="283"/>
      <c r="AZ61" s="284"/>
      <c r="BA61" s="282"/>
      <c r="BB61" s="283"/>
      <c r="BC61" s="283"/>
      <c r="BD61" s="284"/>
      <c r="BE61" s="282"/>
      <c r="BF61" s="283"/>
      <c r="BG61" s="283"/>
      <c r="BH61" s="284"/>
      <c r="BI61" s="282"/>
      <c r="BJ61" s="283"/>
      <c r="BK61" s="283"/>
      <c r="BL61" s="284"/>
      <c r="BM61" s="282"/>
      <c r="BN61" s="283"/>
      <c r="BO61" s="283"/>
      <c r="BP61" s="284"/>
      <c r="BQ61" s="166">
        <f>SUM(Rezultati!E61:BP61)</f>
        <v>794</v>
      </c>
      <c r="BR61" s="167">
        <f>COUNT(Rezultati!E61:BP61)</f>
        <v>4</v>
      </c>
      <c r="BS61" s="434"/>
      <c r="BT61" s="215">
        <f>Rezultati!BQ61/Rezultati!BR61-8</f>
        <v>190.5</v>
      </c>
      <c r="BU61" s="435"/>
      <c r="BV61" s="128" t="str">
        <f t="shared" si="1"/>
        <v>Liāna Ponomarenko</v>
      </c>
      <c r="BW61" s="129"/>
      <c r="BX61" s="129"/>
      <c r="BY61" s="129"/>
      <c r="BZ61" s="129"/>
      <c r="CA61" s="129"/>
      <c r="CB61" s="129"/>
      <c r="CC61" s="129"/>
      <c r="CD61" s="129"/>
      <c r="CE61" s="153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</row>
    <row r="62" spans="1:94" ht="15.75" customHeight="1">
      <c r="A62" s="292" t="s">
        <v>35</v>
      </c>
      <c r="B62" s="154" t="s">
        <v>91</v>
      </c>
      <c r="C62" s="155">
        <v>0</v>
      </c>
      <c r="D62" s="139">
        <f>Rezultati!C62*Rezultati!BR62</f>
        <v>0</v>
      </c>
      <c r="E62" s="226"/>
      <c r="F62" s="227"/>
      <c r="G62" s="227"/>
      <c r="H62" s="228"/>
      <c r="I62" s="221"/>
      <c r="J62" s="218"/>
      <c r="K62" s="218"/>
      <c r="L62" s="222"/>
      <c r="M62" s="221"/>
      <c r="N62" s="218"/>
      <c r="O62" s="218"/>
      <c r="P62" s="222"/>
      <c r="Q62" s="217"/>
      <c r="R62" s="218"/>
      <c r="S62" s="218"/>
      <c r="T62" s="219"/>
      <c r="U62" s="221"/>
      <c r="V62" s="218"/>
      <c r="W62" s="218"/>
      <c r="X62" s="219"/>
      <c r="Y62" s="221"/>
      <c r="Z62" s="218"/>
      <c r="AA62" s="218"/>
      <c r="AB62" s="222"/>
      <c r="AC62" s="217"/>
      <c r="AD62" s="218"/>
      <c r="AE62" s="218"/>
      <c r="AF62" s="219"/>
      <c r="AG62" s="220"/>
      <c r="AH62" s="156"/>
      <c r="AI62" s="156"/>
      <c r="AJ62" s="156"/>
      <c r="AK62" s="282"/>
      <c r="AL62" s="283"/>
      <c r="AM62" s="283"/>
      <c r="AN62" s="284"/>
      <c r="AO62" s="282"/>
      <c r="AP62" s="283"/>
      <c r="AQ62" s="283"/>
      <c r="AR62" s="284"/>
      <c r="AS62" s="282"/>
      <c r="AT62" s="283"/>
      <c r="AU62" s="283"/>
      <c r="AV62" s="284"/>
      <c r="AW62" s="282"/>
      <c r="AX62" s="283"/>
      <c r="AY62" s="283"/>
      <c r="AZ62" s="284"/>
      <c r="BA62" s="282"/>
      <c r="BB62" s="283"/>
      <c r="BC62" s="283"/>
      <c r="BD62" s="284"/>
      <c r="BE62" s="282"/>
      <c r="BF62" s="283"/>
      <c r="BG62" s="283"/>
      <c r="BH62" s="284"/>
      <c r="BI62" s="282"/>
      <c r="BJ62" s="283"/>
      <c r="BK62" s="283"/>
      <c r="BL62" s="284"/>
      <c r="BM62" s="282"/>
      <c r="BN62" s="283"/>
      <c r="BO62" s="283"/>
      <c r="BP62" s="284"/>
      <c r="BQ62" s="166">
        <f>SUM(Rezultati!E62:BP62)</f>
        <v>0</v>
      </c>
      <c r="BR62" s="167">
        <f>COUNT(Rezultati!E62:BP62)</f>
        <v>0</v>
      </c>
      <c r="BS62" s="434"/>
      <c r="BT62" s="215" t="e">
        <f>Rezultati!BQ62/Rezultati!BR62</f>
        <v>#DIV/0!</v>
      </c>
      <c r="BU62" s="435"/>
      <c r="BV62" s="128" t="str">
        <f t="shared" si="1"/>
        <v>Deivīds Červinskis-Bušs</v>
      </c>
      <c r="BW62" s="129"/>
      <c r="BX62" s="129"/>
      <c r="BY62" s="129"/>
      <c r="BZ62" s="129"/>
      <c r="CA62" s="129"/>
      <c r="CB62" s="129"/>
      <c r="CC62" s="129"/>
      <c r="CD62" s="129"/>
      <c r="CE62" s="153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</row>
    <row r="63" spans="1:94" ht="15.75" customHeight="1">
      <c r="A63" s="296" t="s">
        <v>35</v>
      </c>
      <c r="B63" s="247"/>
      <c r="C63" s="192">
        <v>0</v>
      </c>
      <c r="D63" s="193">
        <f>Rezultati!C63*Rezultati!BR63</f>
        <v>0</v>
      </c>
      <c r="E63" s="194"/>
      <c r="F63" s="195"/>
      <c r="G63" s="195"/>
      <c r="H63" s="196"/>
      <c r="I63" s="236"/>
      <c r="J63" s="237"/>
      <c r="K63" s="237"/>
      <c r="L63" s="238"/>
      <c r="M63" s="236"/>
      <c r="N63" s="237"/>
      <c r="O63" s="237"/>
      <c r="P63" s="238"/>
      <c r="Q63" s="251"/>
      <c r="R63" s="237"/>
      <c r="S63" s="237"/>
      <c r="T63" s="252"/>
      <c r="U63" s="236"/>
      <c r="V63" s="237"/>
      <c r="W63" s="237"/>
      <c r="X63" s="252"/>
      <c r="Y63" s="236"/>
      <c r="Z63" s="237"/>
      <c r="AA63" s="237"/>
      <c r="AB63" s="238"/>
      <c r="AC63" s="251"/>
      <c r="AD63" s="237"/>
      <c r="AE63" s="237"/>
      <c r="AF63" s="252"/>
      <c r="AG63" s="248"/>
      <c r="AH63" s="249"/>
      <c r="AI63" s="249"/>
      <c r="AJ63" s="249"/>
      <c r="AK63" s="285"/>
      <c r="AL63" s="286"/>
      <c r="AM63" s="286"/>
      <c r="AN63" s="287"/>
      <c r="AO63" s="285"/>
      <c r="AP63" s="286"/>
      <c r="AQ63" s="286"/>
      <c r="AR63" s="287"/>
      <c r="AS63" s="285"/>
      <c r="AT63" s="286"/>
      <c r="AU63" s="286"/>
      <c r="AV63" s="287"/>
      <c r="AW63" s="285"/>
      <c r="AX63" s="286"/>
      <c r="AY63" s="286"/>
      <c r="AZ63" s="287"/>
      <c r="BA63" s="285"/>
      <c r="BB63" s="286"/>
      <c r="BC63" s="286"/>
      <c r="BD63" s="287"/>
      <c r="BE63" s="285"/>
      <c r="BF63" s="286"/>
      <c r="BG63" s="286"/>
      <c r="BH63" s="287"/>
      <c r="BI63" s="285"/>
      <c r="BJ63" s="286"/>
      <c r="BK63" s="286"/>
      <c r="BL63" s="287"/>
      <c r="BM63" s="285"/>
      <c r="BN63" s="286"/>
      <c r="BO63" s="286"/>
      <c r="BP63" s="287"/>
      <c r="BQ63" s="202">
        <f>SUM(Rezultati!E63:BP63)</f>
        <v>0</v>
      </c>
      <c r="BR63" s="203">
        <f>COUNT(Rezultati!E63:BP63)</f>
        <v>0</v>
      </c>
      <c r="BS63" s="434"/>
      <c r="BT63" s="215" t="e">
        <f>Rezultati!BQ63/Rezultati!BR63</f>
        <v>#DIV/0!</v>
      </c>
      <c r="BU63" s="435"/>
      <c r="BV63" s="128">
        <f t="shared" si="1"/>
        <v>0</v>
      </c>
      <c r="BW63" s="129"/>
      <c r="BX63" s="129"/>
      <c r="BY63" s="129"/>
      <c r="BZ63" s="129"/>
      <c r="CA63" s="129"/>
      <c r="CB63" s="129"/>
      <c r="CC63" s="129"/>
      <c r="CD63" s="129"/>
      <c r="CE63" s="153"/>
      <c r="CF63" s="130"/>
      <c r="CG63" s="130"/>
      <c r="CH63" s="130"/>
      <c r="CI63" s="130"/>
      <c r="CJ63" s="130"/>
      <c r="CK63" s="130"/>
      <c r="CL63" s="130"/>
      <c r="CM63" s="130"/>
      <c r="CN63" s="130"/>
      <c r="CO63" s="130"/>
      <c r="CP63" s="130"/>
    </row>
    <row r="64" spans="1:94" ht="15.75" customHeight="1">
      <c r="A64" s="169" t="str">
        <f>Punkti!A29</f>
        <v>Pandora</v>
      </c>
      <c r="B64" s="264" t="s">
        <v>92</v>
      </c>
      <c r="C64" s="265">
        <v>8</v>
      </c>
      <c r="D64" s="172">
        <f>Rezultati!C64*Rezultati!BR64</f>
        <v>64</v>
      </c>
      <c r="E64" s="297"/>
      <c r="F64" s="298"/>
      <c r="G64" s="298"/>
      <c r="H64" s="299"/>
      <c r="I64" s="297"/>
      <c r="J64" s="298"/>
      <c r="K64" s="298"/>
      <c r="L64" s="299"/>
      <c r="M64" s="297"/>
      <c r="N64" s="298"/>
      <c r="O64" s="298"/>
      <c r="P64" s="299"/>
      <c r="Q64" s="297"/>
      <c r="R64" s="298"/>
      <c r="S64" s="298"/>
      <c r="T64" s="299"/>
      <c r="U64" s="297"/>
      <c r="V64" s="298"/>
      <c r="W64" s="298"/>
      <c r="X64" s="299"/>
      <c r="Y64" s="297"/>
      <c r="Z64" s="298"/>
      <c r="AA64" s="298"/>
      <c r="AB64" s="299"/>
      <c r="AC64" s="297"/>
      <c r="AD64" s="298"/>
      <c r="AE64" s="298"/>
      <c r="AF64" s="299"/>
      <c r="AG64" s="297"/>
      <c r="AH64" s="298"/>
      <c r="AI64" s="298"/>
      <c r="AJ64" s="299"/>
      <c r="AK64" s="300"/>
      <c r="AL64" s="301"/>
      <c r="AM64" s="301"/>
      <c r="AN64" s="301"/>
      <c r="AO64" s="302">
        <v>117</v>
      </c>
      <c r="AP64" s="303"/>
      <c r="AQ64" s="303"/>
      <c r="AR64" s="304"/>
      <c r="AS64" s="302"/>
      <c r="AT64" s="303"/>
      <c r="AU64" s="303"/>
      <c r="AV64" s="304"/>
      <c r="AW64" s="302">
        <v>171</v>
      </c>
      <c r="AX64" s="303">
        <v>128</v>
      </c>
      <c r="AY64" s="303"/>
      <c r="AZ64" s="304">
        <v>140</v>
      </c>
      <c r="BA64" s="302"/>
      <c r="BB64" s="303"/>
      <c r="BC64" s="303"/>
      <c r="BD64" s="304"/>
      <c r="BE64" s="302"/>
      <c r="BF64" s="303"/>
      <c r="BG64" s="303"/>
      <c r="BH64" s="304"/>
      <c r="BI64" s="302">
        <v>186</v>
      </c>
      <c r="BJ64" s="303">
        <v>192</v>
      </c>
      <c r="BK64" s="303">
        <v>143</v>
      </c>
      <c r="BL64" s="304">
        <v>141</v>
      </c>
      <c r="BM64" s="302"/>
      <c r="BN64" s="303"/>
      <c r="BO64" s="303"/>
      <c r="BP64" s="304"/>
      <c r="BQ64" s="150">
        <f>SUM(Rezultati!E64:BP64)</f>
        <v>1218</v>
      </c>
      <c r="BR64" s="151">
        <f>COUNT(Rezultati!E64:BP64)</f>
        <v>8</v>
      </c>
      <c r="BS64" s="434">
        <f>SUM((Rezultati!BQ64+Rezultati!BQ65+Rezultati!BQ66+Rezultati!BQ67+Rezultati!BQ68+Rezultati!BQ69+Rezultati!BQ70)/(Rezultati!BR64+Rezultati!BR65+Rezultati!BR66+Rezultati!BR67+Rezultati!BR68+Rezultati!BR69+Rezultati!BR70))</f>
        <v>189.03749999999999</v>
      </c>
      <c r="BT64" s="215">
        <f>Rezultati!BQ64/Rezultati!BR64-8</f>
        <v>144.25</v>
      </c>
      <c r="BU64" s="435" t="str">
        <f>AK2</f>
        <v>Pandora</v>
      </c>
      <c r="BV64" s="128" t="str">
        <f t="shared" si="1"/>
        <v>Svetlana Tomiļina</v>
      </c>
      <c r="BW64" s="129"/>
      <c r="BX64" s="129"/>
      <c r="BY64" s="129"/>
      <c r="BZ64" s="129"/>
      <c r="CA64" s="129"/>
      <c r="CB64" s="129"/>
      <c r="CC64" s="129"/>
      <c r="CD64" s="129"/>
      <c r="CE64" s="153"/>
      <c r="CF64" s="130"/>
      <c r="CG64" s="130"/>
      <c r="CH64" s="130"/>
      <c r="CI64" s="130"/>
      <c r="CJ64" s="130"/>
      <c r="CK64" s="130"/>
      <c r="CL64" s="130"/>
      <c r="CM64" s="130"/>
      <c r="CN64" s="130"/>
      <c r="CO64" s="130"/>
      <c r="CP64" s="130"/>
    </row>
    <row r="65" spans="1:94" ht="15.75" customHeight="1">
      <c r="A65" s="136" t="s">
        <v>36</v>
      </c>
      <c r="B65" s="154" t="s">
        <v>93</v>
      </c>
      <c r="C65" s="155">
        <v>0</v>
      </c>
      <c r="D65" s="139">
        <f>Rezultati!C65*Rezultati!BR65</f>
        <v>0</v>
      </c>
      <c r="E65" s="305"/>
      <c r="F65" s="306"/>
      <c r="G65" s="306"/>
      <c r="H65" s="307"/>
      <c r="I65" s="305"/>
      <c r="J65" s="306"/>
      <c r="K65" s="306"/>
      <c r="L65" s="307"/>
      <c r="M65" s="305"/>
      <c r="N65" s="306"/>
      <c r="O65" s="306"/>
      <c r="P65" s="307"/>
      <c r="Q65" s="305"/>
      <c r="R65" s="306"/>
      <c r="S65" s="306"/>
      <c r="T65" s="307"/>
      <c r="U65" s="305"/>
      <c r="V65" s="306"/>
      <c r="W65" s="306"/>
      <c r="X65" s="307"/>
      <c r="Y65" s="305"/>
      <c r="Z65" s="306"/>
      <c r="AA65" s="306"/>
      <c r="AB65" s="307"/>
      <c r="AC65" s="305"/>
      <c r="AD65" s="306"/>
      <c r="AE65" s="306"/>
      <c r="AF65" s="307"/>
      <c r="AG65" s="305"/>
      <c r="AH65" s="306"/>
      <c r="AI65" s="306"/>
      <c r="AJ65" s="307"/>
      <c r="AK65" s="300"/>
      <c r="AL65" s="301"/>
      <c r="AM65" s="301"/>
      <c r="AN65" s="301"/>
      <c r="AO65" s="308">
        <v>167</v>
      </c>
      <c r="AP65" s="309">
        <v>145</v>
      </c>
      <c r="AQ65" s="309">
        <v>204</v>
      </c>
      <c r="AR65" s="310">
        <v>193</v>
      </c>
      <c r="AS65" s="308">
        <v>210</v>
      </c>
      <c r="AT65" s="309">
        <v>159</v>
      </c>
      <c r="AU65" s="309">
        <v>149</v>
      </c>
      <c r="AV65" s="310">
        <v>210</v>
      </c>
      <c r="AW65" s="308">
        <v>172</v>
      </c>
      <c r="AX65" s="309">
        <v>185</v>
      </c>
      <c r="AY65" s="309">
        <v>175</v>
      </c>
      <c r="AZ65" s="310">
        <v>170</v>
      </c>
      <c r="BA65" s="308">
        <v>217</v>
      </c>
      <c r="BB65" s="309">
        <v>188</v>
      </c>
      <c r="BC65" s="309">
        <v>156</v>
      </c>
      <c r="BD65" s="310">
        <v>195</v>
      </c>
      <c r="BE65" s="308"/>
      <c r="BF65" s="309"/>
      <c r="BG65" s="309"/>
      <c r="BH65" s="310"/>
      <c r="BI65" s="308"/>
      <c r="BJ65" s="309"/>
      <c r="BK65" s="309"/>
      <c r="BL65" s="310"/>
      <c r="BM65" s="308">
        <v>200</v>
      </c>
      <c r="BN65" s="309">
        <v>170</v>
      </c>
      <c r="BO65" s="309">
        <v>209</v>
      </c>
      <c r="BP65" s="310">
        <v>169</v>
      </c>
      <c r="BQ65" s="166">
        <f>SUM(Rezultati!E65:BP65)</f>
        <v>3643</v>
      </c>
      <c r="BR65" s="167">
        <f>COUNT(Rezultati!E65:BP65)</f>
        <v>20</v>
      </c>
      <c r="BS65" s="434"/>
      <c r="BT65" s="215">
        <f>Rezultati!BQ65/Rezultati!BR65</f>
        <v>182.15</v>
      </c>
      <c r="BU65" s="435"/>
      <c r="BV65" s="128" t="str">
        <f t="shared" si="1"/>
        <v>Aleksandrs Tjulins</v>
      </c>
      <c r="BW65" s="129"/>
      <c r="BX65" s="129"/>
      <c r="BY65" s="129"/>
      <c r="BZ65" s="129"/>
      <c r="CA65" s="129"/>
      <c r="CB65" s="129"/>
      <c r="CC65" s="129"/>
      <c r="CD65" s="129"/>
      <c r="CE65" s="153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</row>
    <row r="66" spans="1:94" ht="15.75" customHeight="1">
      <c r="A66" s="136" t="s">
        <v>36</v>
      </c>
      <c r="B66" s="154" t="s">
        <v>94</v>
      </c>
      <c r="C66" s="155">
        <v>0</v>
      </c>
      <c r="D66" s="139">
        <f>Rezultati!C66*Rezultati!BR66</f>
        <v>0</v>
      </c>
      <c r="E66" s="305"/>
      <c r="F66" s="306"/>
      <c r="G66" s="306"/>
      <c r="H66" s="307"/>
      <c r="I66" s="305"/>
      <c r="J66" s="306"/>
      <c r="K66" s="306"/>
      <c r="L66" s="307"/>
      <c r="M66" s="305"/>
      <c r="N66" s="306"/>
      <c r="O66" s="306"/>
      <c r="P66" s="307"/>
      <c r="Q66" s="305"/>
      <c r="R66" s="306"/>
      <c r="S66" s="306"/>
      <c r="T66" s="307"/>
      <c r="U66" s="305"/>
      <c r="V66" s="306"/>
      <c r="W66" s="306"/>
      <c r="X66" s="307"/>
      <c r="Y66" s="305"/>
      <c r="Z66" s="306"/>
      <c r="AA66" s="306"/>
      <c r="AB66" s="307"/>
      <c r="AC66" s="305"/>
      <c r="AD66" s="306"/>
      <c r="AE66" s="306"/>
      <c r="AF66" s="307"/>
      <c r="AG66" s="305"/>
      <c r="AH66" s="306"/>
      <c r="AI66" s="306"/>
      <c r="AJ66" s="307"/>
      <c r="AK66" s="300"/>
      <c r="AL66" s="301"/>
      <c r="AM66" s="301"/>
      <c r="AN66" s="301"/>
      <c r="AO66" s="311">
        <v>219</v>
      </c>
      <c r="AP66" s="312">
        <v>257</v>
      </c>
      <c r="AQ66" s="312">
        <v>268</v>
      </c>
      <c r="AR66" s="313">
        <v>215</v>
      </c>
      <c r="AS66" s="311">
        <v>193</v>
      </c>
      <c r="AT66" s="312">
        <v>204</v>
      </c>
      <c r="AU66" s="312">
        <v>188</v>
      </c>
      <c r="AV66" s="313">
        <v>224</v>
      </c>
      <c r="AW66" s="311">
        <v>170</v>
      </c>
      <c r="AX66" s="312"/>
      <c r="AY66" s="312">
        <v>297</v>
      </c>
      <c r="AZ66" s="313">
        <v>218</v>
      </c>
      <c r="BA66" s="311">
        <v>180</v>
      </c>
      <c r="BB66" s="312">
        <v>207</v>
      </c>
      <c r="BC66" s="312">
        <v>248</v>
      </c>
      <c r="BD66" s="313">
        <v>256</v>
      </c>
      <c r="BE66" s="311">
        <v>229</v>
      </c>
      <c r="BF66" s="312">
        <v>212</v>
      </c>
      <c r="BG66" s="312">
        <v>217</v>
      </c>
      <c r="BH66" s="313">
        <v>249</v>
      </c>
      <c r="BI66" s="311">
        <v>227</v>
      </c>
      <c r="BJ66" s="312">
        <v>202</v>
      </c>
      <c r="BK66" s="312">
        <v>247</v>
      </c>
      <c r="BL66" s="313">
        <v>181</v>
      </c>
      <c r="BM66" s="311">
        <v>198</v>
      </c>
      <c r="BN66" s="312">
        <v>217</v>
      </c>
      <c r="BO66" s="312">
        <v>258</v>
      </c>
      <c r="BP66" s="313">
        <v>158</v>
      </c>
      <c r="BQ66" s="166">
        <f>SUM(Rezultati!E66:BP66)</f>
        <v>5939</v>
      </c>
      <c r="BR66" s="167">
        <f>COUNT(Rezultati!E66:BP66)</f>
        <v>27</v>
      </c>
      <c r="BS66" s="434"/>
      <c r="BT66" s="215">
        <f>Rezultati!BQ66/Rezultati!BR66</f>
        <v>219.96296296296296</v>
      </c>
      <c r="BU66" s="435"/>
      <c r="BV66" s="128" t="str">
        <f t="shared" si="1"/>
        <v>Pēteris Cimdiņš</v>
      </c>
      <c r="BW66" s="129"/>
      <c r="BX66" s="129"/>
      <c r="BY66" s="129"/>
      <c r="BZ66" s="129"/>
      <c r="CA66" s="129"/>
      <c r="CB66" s="129"/>
      <c r="CC66" s="129"/>
      <c r="CD66" s="129"/>
      <c r="CE66" s="153"/>
      <c r="CF66" s="130"/>
      <c r="CG66" s="130"/>
      <c r="CH66" s="130"/>
      <c r="CI66" s="130"/>
      <c r="CJ66" s="130"/>
      <c r="CK66" s="130"/>
      <c r="CL66" s="130"/>
      <c r="CM66" s="130"/>
      <c r="CN66" s="130"/>
      <c r="CO66" s="130"/>
      <c r="CP66" s="130"/>
    </row>
    <row r="67" spans="1:94" ht="15.75" customHeight="1">
      <c r="A67" s="258" t="s">
        <v>36</v>
      </c>
      <c r="B67" s="259"/>
      <c r="C67" s="290">
        <v>8</v>
      </c>
      <c r="D67" s="261">
        <f>Rezultati!C67*Rezultati!BR67</f>
        <v>0</v>
      </c>
      <c r="E67" s="305"/>
      <c r="F67" s="306"/>
      <c r="G67" s="306"/>
      <c r="H67" s="307"/>
      <c r="I67" s="305"/>
      <c r="J67" s="306"/>
      <c r="K67" s="306"/>
      <c r="L67" s="307"/>
      <c r="M67" s="305"/>
      <c r="N67" s="306"/>
      <c r="O67" s="306"/>
      <c r="P67" s="307"/>
      <c r="Q67" s="305"/>
      <c r="R67" s="306"/>
      <c r="S67" s="306"/>
      <c r="T67" s="307"/>
      <c r="U67" s="305"/>
      <c r="V67" s="306"/>
      <c r="W67" s="306"/>
      <c r="X67" s="307"/>
      <c r="Y67" s="305"/>
      <c r="Z67" s="306"/>
      <c r="AA67" s="306"/>
      <c r="AB67" s="307"/>
      <c r="AC67" s="305"/>
      <c r="AD67" s="306"/>
      <c r="AE67" s="306"/>
      <c r="AF67" s="307"/>
      <c r="AG67" s="305"/>
      <c r="AH67" s="306"/>
      <c r="AI67" s="306"/>
      <c r="AJ67" s="307"/>
      <c r="AK67" s="300"/>
      <c r="AL67" s="301"/>
      <c r="AM67" s="301"/>
      <c r="AN67" s="301"/>
      <c r="AO67" s="311"/>
      <c r="AP67" s="312"/>
      <c r="AQ67" s="312"/>
      <c r="AR67" s="313"/>
      <c r="AS67" s="311"/>
      <c r="AT67" s="312"/>
      <c r="AU67" s="312"/>
      <c r="AV67" s="313"/>
      <c r="AW67" s="311"/>
      <c r="AX67" s="312"/>
      <c r="AY67" s="312"/>
      <c r="AZ67" s="313"/>
      <c r="BA67" s="311"/>
      <c r="BB67" s="312"/>
      <c r="BC67" s="312"/>
      <c r="BD67" s="313"/>
      <c r="BE67" s="311"/>
      <c r="BF67" s="312"/>
      <c r="BG67" s="312"/>
      <c r="BH67" s="313"/>
      <c r="BI67" s="311"/>
      <c r="BJ67" s="312"/>
      <c r="BK67" s="312"/>
      <c r="BL67" s="313"/>
      <c r="BM67" s="311"/>
      <c r="BN67" s="312"/>
      <c r="BO67" s="312"/>
      <c r="BP67" s="313"/>
      <c r="BQ67" s="166">
        <f>SUM(Rezultati!E67:BP67)</f>
        <v>0</v>
      </c>
      <c r="BR67" s="167">
        <f>COUNT(Rezultati!E67:BP67)</f>
        <v>0</v>
      </c>
      <c r="BS67" s="434"/>
      <c r="BT67" s="215" t="e">
        <f>Rezultati!BQ67/Rezultati!BR67-8</f>
        <v>#DIV/0!</v>
      </c>
      <c r="BU67" s="435"/>
      <c r="BV67" s="128">
        <f t="shared" si="1"/>
        <v>0</v>
      </c>
      <c r="BW67" s="129"/>
      <c r="BX67" s="129"/>
      <c r="BY67" s="129"/>
      <c r="BZ67" s="129"/>
      <c r="CA67" s="129"/>
      <c r="CB67" s="129"/>
      <c r="CC67" s="129"/>
      <c r="CD67" s="129"/>
      <c r="CE67" s="153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</row>
    <row r="68" spans="1:94" ht="15.75" customHeight="1">
      <c r="A68" s="136" t="s">
        <v>36</v>
      </c>
      <c r="B68" s="168" t="s">
        <v>67</v>
      </c>
      <c r="C68" s="182">
        <v>0</v>
      </c>
      <c r="D68" s="139">
        <f>Rezultati!C68*Rezultati!BR68</f>
        <v>0</v>
      </c>
      <c r="E68" s="314"/>
      <c r="F68" s="315"/>
      <c r="G68" s="315"/>
      <c r="H68" s="316"/>
      <c r="I68" s="314"/>
      <c r="J68" s="315"/>
      <c r="K68" s="315"/>
      <c r="L68" s="316"/>
      <c r="M68" s="314"/>
      <c r="N68" s="315"/>
      <c r="O68" s="315"/>
      <c r="P68" s="316"/>
      <c r="Q68" s="314"/>
      <c r="R68" s="315"/>
      <c r="S68" s="315"/>
      <c r="T68" s="316"/>
      <c r="U68" s="314"/>
      <c r="V68" s="315"/>
      <c r="W68" s="315"/>
      <c r="X68" s="316"/>
      <c r="Y68" s="314"/>
      <c r="Z68" s="315"/>
      <c r="AA68" s="315"/>
      <c r="AB68" s="316"/>
      <c r="AC68" s="314"/>
      <c r="AD68" s="315"/>
      <c r="AE68" s="315"/>
      <c r="AF68" s="316"/>
      <c r="AG68" s="314"/>
      <c r="AH68" s="315"/>
      <c r="AI68" s="315"/>
      <c r="AJ68" s="316"/>
      <c r="AK68" s="300"/>
      <c r="AL68" s="301"/>
      <c r="AM68" s="301"/>
      <c r="AN68" s="301"/>
      <c r="AO68" s="311"/>
      <c r="AP68" s="312">
        <v>167</v>
      </c>
      <c r="AQ68" s="312">
        <v>147</v>
      </c>
      <c r="AR68" s="313">
        <v>166</v>
      </c>
      <c r="AS68" s="311">
        <v>155</v>
      </c>
      <c r="AT68" s="312">
        <v>176</v>
      </c>
      <c r="AU68" s="312">
        <v>157</v>
      </c>
      <c r="AV68" s="313">
        <v>180</v>
      </c>
      <c r="AW68" s="311"/>
      <c r="AX68" s="312">
        <v>149</v>
      </c>
      <c r="AY68" s="312">
        <v>173</v>
      </c>
      <c r="AZ68" s="313"/>
      <c r="BA68" s="311">
        <v>199</v>
      </c>
      <c r="BB68" s="312">
        <v>178</v>
      </c>
      <c r="BC68" s="312">
        <v>188</v>
      </c>
      <c r="BD68" s="313">
        <v>182</v>
      </c>
      <c r="BE68" s="311">
        <f>393-229</f>
        <v>164</v>
      </c>
      <c r="BF68" s="312">
        <v>145</v>
      </c>
      <c r="BG68" s="312">
        <v>194</v>
      </c>
      <c r="BH68" s="313">
        <f>431-249</f>
        <v>182</v>
      </c>
      <c r="BI68" s="311">
        <v>167</v>
      </c>
      <c r="BJ68" s="312">
        <v>172</v>
      </c>
      <c r="BK68" s="312">
        <v>158</v>
      </c>
      <c r="BL68" s="313">
        <v>166</v>
      </c>
      <c r="BM68" s="311">
        <v>172</v>
      </c>
      <c r="BN68" s="312">
        <v>192</v>
      </c>
      <c r="BO68" s="312">
        <v>198</v>
      </c>
      <c r="BP68" s="313">
        <v>196</v>
      </c>
      <c r="BQ68" s="166">
        <f>SUM(Rezultati!E68:BP68)</f>
        <v>4323</v>
      </c>
      <c r="BR68" s="167">
        <f>COUNT(Rezultati!E68:BP68)</f>
        <v>25</v>
      </c>
      <c r="BS68" s="434"/>
      <c r="BT68" s="215">
        <f>Rezultati!BQ68/Rezultati!BR68-8</f>
        <v>164.92</v>
      </c>
      <c r="BU68" s="435"/>
      <c r="BV68" s="128" t="str">
        <f t="shared" ref="BV68:BV99" si="2">B68</f>
        <v>pieaicinātais spēlētājs</v>
      </c>
      <c r="BW68" s="129"/>
      <c r="BX68" s="129"/>
      <c r="BY68" s="129"/>
      <c r="BZ68" s="129"/>
      <c r="CA68" s="129"/>
      <c r="CB68" s="129"/>
      <c r="CC68" s="129"/>
      <c r="CD68" s="129"/>
      <c r="CE68" s="153"/>
      <c r="CF68" s="130"/>
      <c r="CG68" s="130"/>
      <c r="CH68" s="130"/>
      <c r="CI68" s="130"/>
      <c r="CJ68" s="130"/>
      <c r="CK68" s="130"/>
      <c r="CL68" s="130"/>
      <c r="CM68" s="130"/>
      <c r="CN68" s="130"/>
      <c r="CO68" s="130"/>
      <c r="CP68" s="130"/>
    </row>
    <row r="69" spans="1:94" ht="15.75" customHeight="1">
      <c r="A69" s="136" t="s">
        <v>36</v>
      </c>
      <c r="B69" s="168"/>
      <c r="C69" s="182">
        <v>0</v>
      </c>
      <c r="D69" s="139">
        <f>Rezultati!C69*Rezultati!BR69</f>
        <v>0</v>
      </c>
      <c r="E69" s="314"/>
      <c r="F69" s="315"/>
      <c r="G69" s="315"/>
      <c r="H69" s="316"/>
      <c r="I69" s="314"/>
      <c r="J69" s="315"/>
      <c r="K69" s="315"/>
      <c r="L69" s="316"/>
      <c r="M69" s="314"/>
      <c r="N69" s="315"/>
      <c r="O69" s="315"/>
      <c r="P69" s="316"/>
      <c r="Q69" s="314"/>
      <c r="R69" s="315"/>
      <c r="S69" s="315"/>
      <c r="T69" s="316"/>
      <c r="U69" s="314"/>
      <c r="V69" s="315"/>
      <c r="W69" s="315"/>
      <c r="X69" s="316"/>
      <c r="Y69" s="314"/>
      <c r="Z69" s="315"/>
      <c r="AA69" s="315"/>
      <c r="AB69" s="316"/>
      <c r="AC69" s="314"/>
      <c r="AD69" s="315"/>
      <c r="AE69" s="315"/>
      <c r="AF69" s="316"/>
      <c r="AG69" s="314"/>
      <c r="AH69" s="315"/>
      <c r="AI69" s="315"/>
      <c r="AJ69" s="316"/>
      <c r="AK69" s="300"/>
      <c r="AL69" s="301"/>
      <c r="AM69" s="301"/>
      <c r="AN69" s="301"/>
      <c r="AO69" s="311"/>
      <c r="AP69" s="312"/>
      <c r="AQ69" s="312"/>
      <c r="AR69" s="313"/>
      <c r="AS69" s="311"/>
      <c r="AT69" s="312"/>
      <c r="AU69" s="312"/>
      <c r="AV69" s="313"/>
      <c r="AW69" s="311"/>
      <c r="AX69" s="312"/>
      <c r="AY69" s="312"/>
      <c r="AZ69" s="313"/>
      <c r="BA69" s="311"/>
      <c r="BB69" s="312"/>
      <c r="BC69" s="312"/>
      <c r="BD69" s="313"/>
      <c r="BE69" s="311"/>
      <c r="BF69" s="312"/>
      <c r="BG69" s="312"/>
      <c r="BH69" s="313"/>
      <c r="BI69" s="311"/>
      <c r="BJ69" s="312"/>
      <c r="BK69" s="312"/>
      <c r="BL69" s="313"/>
      <c r="BM69" s="311"/>
      <c r="BN69" s="312"/>
      <c r="BO69" s="312"/>
      <c r="BP69" s="313"/>
      <c r="BQ69" s="166">
        <f>SUM(Rezultati!E69:BP69)</f>
        <v>0</v>
      </c>
      <c r="BR69" s="167">
        <f>COUNT(Rezultati!E69:BP69)</f>
        <v>0</v>
      </c>
      <c r="BS69" s="434"/>
      <c r="BT69" s="215" t="e">
        <f>Rezultati!BQ69/Rezultati!BR69</f>
        <v>#DIV/0!</v>
      </c>
      <c r="BU69" s="435"/>
      <c r="BV69" s="128">
        <f t="shared" si="2"/>
        <v>0</v>
      </c>
      <c r="BW69" s="129"/>
      <c r="BX69" s="129"/>
      <c r="BY69" s="129"/>
      <c r="BZ69" s="129"/>
      <c r="CA69" s="129"/>
      <c r="CB69" s="129"/>
      <c r="CC69" s="129"/>
      <c r="CD69" s="129"/>
      <c r="CE69" s="153"/>
      <c r="CF69" s="130"/>
      <c r="CG69" s="130"/>
      <c r="CH69" s="130"/>
      <c r="CI69" s="130"/>
      <c r="CJ69" s="130"/>
      <c r="CK69" s="130"/>
      <c r="CL69" s="130"/>
      <c r="CM69" s="130"/>
      <c r="CN69" s="130"/>
      <c r="CO69" s="130"/>
      <c r="CP69" s="130"/>
    </row>
    <row r="70" spans="1:94" ht="15.75" customHeight="1">
      <c r="A70" s="136" t="s">
        <v>36</v>
      </c>
      <c r="B70" s="181"/>
      <c r="C70" s="192"/>
      <c r="D70" s="193">
        <f>Rezultati!C70*Rezultati!BR70</f>
        <v>0</v>
      </c>
      <c r="E70" s="199"/>
      <c r="F70" s="200"/>
      <c r="G70" s="200"/>
      <c r="H70" s="317"/>
      <c r="I70" s="199"/>
      <c r="J70" s="200"/>
      <c r="K70" s="200"/>
      <c r="L70" s="317"/>
      <c r="M70" s="199"/>
      <c r="N70" s="200"/>
      <c r="O70" s="200"/>
      <c r="P70" s="317"/>
      <c r="Q70" s="199"/>
      <c r="R70" s="200"/>
      <c r="S70" s="200"/>
      <c r="T70" s="317"/>
      <c r="U70" s="199"/>
      <c r="V70" s="200"/>
      <c r="W70" s="200"/>
      <c r="X70" s="317"/>
      <c r="Y70" s="199"/>
      <c r="Z70" s="200"/>
      <c r="AA70" s="200"/>
      <c r="AB70" s="317"/>
      <c r="AC70" s="199"/>
      <c r="AD70" s="200"/>
      <c r="AE70" s="200"/>
      <c r="AF70" s="317"/>
      <c r="AG70" s="199"/>
      <c r="AH70" s="200"/>
      <c r="AI70" s="200"/>
      <c r="AJ70" s="317"/>
      <c r="AK70" s="318"/>
      <c r="AL70" s="319"/>
      <c r="AM70" s="319"/>
      <c r="AN70" s="319"/>
      <c r="AO70" s="320"/>
      <c r="AP70" s="321"/>
      <c r="AQ70" s="321"/>
      <c r="AR70" s="322"/>
      <c r="AS70" s="320"/>
      <c r="AT70" s="321"/>
      <c r="AU70" s="321"/>
      <c r="AV70" s="322"/>
      <c r="AW70" s="320"/>
      <c r="AX70" s="321"/>
      <c r="AY70" s="321"/>
      <c r="AZ70" s="322"/>
      <c r="BA70" s="320"/>
      <c r="BB70" s="321"/>
      <c r="BC70" s="321"/>
      <c r="BD70" s="322"/>
      <c r="BE70" s="320"/>
      <c r="BF70" s="321"/>
      <c r="BG70" s="321"/>
      <c r="BH70" s="322"/>
      <c r="BI70" s="320"/>
      <c r="BJ70" s="321"/>
      <c r="BK70" s="321"/>
      <c r="BL70" s="322"/>
      <c r="BM70" s="320"/>
      <c r="BN70" s="321"/>
      <c r="BO70" s="321"/>
      <c r="BP70" s="322"/>
      <c r="BQ70" s="202">
        <f>SUM(Rezultati!E70:BP70)</f>
        <v>0</v>
      </c>
      <c r="BR70" s="203">
        <f>COUNT(Rezultati!E70:BP70)</f>
        <v>0</v>
      </c>
      <c r="BS70" s="434"/>
      <c r="BT70" s="215" t="e">
        <f>Rezultati!BQ70/Rezultati!BR70</f>
        <v>#DIV/0!</v>
      </c>
      <c r="BU70" s="435"/>
      <c r="BV70" s="128">
        <f t="shared" si="2"/>
        <v>0</v>
      </c>
      <c r="BW70" s="129"/>
      <c r="BX70" s="129"/>
      <c r="BY70" s="129"/>
      <c r="BZ70" s="129"/>
      <c r="CA70" s="129"/>
      <c r="CB70" s="129"/>
      <c r="CC70" s="129"/>
      <c r="CD70" s="129"/>
      <c r="CE70" s="153"/>
      <c r="CF70" s="130"/>
      <c r="CG70" s="130"/>
      <c r="CH70" s="130"/>
      <c r="CI70" s="130"/>
      <c r="CJ70" s="130"/>
      <c r="CK70" s="130"/>
      <c r="CL70" s="130"/>
      <c r="CM70" s="130"/>
      <c r="CN70" s="130"/>
      <c r="CO70" s="130"/>
      <c r="CP70" s="130"/>
    </row>
    <row r="71" spans="1:94" ht="15.75" customHeight="1">
      <c r="A71" s="204" t="str">
        <f>Punkti!A32</f>
        <v>CAPAROL</v>
      </c>
      <c r="B71" s="137" t="s">
        <v>95</v>
      </c>
      <c r="C71" s="138">
        <v>0</v>
      </c>
      <c r="D71" s="205">
        <f>Rezultati!C71*Rezultati!BR71</f>
        <v>0</v>
      </c>
      <c r="E71" s="297"/>
      <c r="F71" s="298"/>
      <c r="G71" s="298"/>
      <c r="H71" s="299"/>
      <c r="I71" s="297"/>
      <c r="J71" s="298"/>
      <c r="K71" s="298"/>
      <c r="L71" s="299"/>
      <c r="M71" s="297"/>
      <c r="N71" s="298"/>
      <c r="O71" s="298"/>
      <c r="P71" s="299"/>
      <c r="Q71" s="297"/>
      <c r="R71" s="298"/>
      <c r="S71" s="298"/>
      <c r="T71" s="299"/>
      <c r="U71" s="297"/>
      <c r="V71" s="298"/>
      <c r="W71" s="298"/>
      <c r="X71" s="299"/>
      <c r="Y71" s="297"/>
      <c r="Z71" s="298"/>
      <c r="AA71" s="298"/>
      <c r="AB71" s="299"/>
      <c r="AC71" s="297"/>
      <c r="AD71" s="298"/>
      <c r="AE71" s="298"/>
      <c r="AF71" s="299"/>
      <c r="AG71" s="297"/>
      <c r="AH71" s="298"/>
      <c r="AI71" s="298"/>
      <c r="AJ71" s="299"/>
      <c r="AK71" s="302"/>
      <c r="AL71" s="303"/>
      <c r="AM71" s="303"/>
      <c r="AN71" s="304"/>
      <c r="AO71" s="300"/>
      <c r="AP71" s="301"/>
      <c r="AQ71" s="301"/>
      <c r="AR71" s="301"/>
      <c r="AS71" s="302"/>
      <c r="AT71" s="303"/>
      <c r="AU71" s="303"/>
      <c r="AV71" s="304"/>
      <c r="AW71" s="302"/>
      <c r="AX71" s="303"/>
      <c r="AY71" s="303"/>
      <c r="AZ71" s="304"/>
      <c r="BA71" s="302"/>
      <c r="BB71" s="303"/>
      <c r="BC71" s="303"/>
      <c r="BD71" s="304"/>
      <c r="BE71" s="302"/>
      <c r="BF71" s="303"/>
      <c r="BG71" s="303"/>
      <c r="BH71" s="304"/>
      <c r="BI71" s="302"/>
      <c r="BJ71" s="303"/>
      <c r="BK71" s="303"/>
      <c r="BL71" s="304"/>
      <c r="BM71" s="302"/>
      <c r="BN71" s="303"/>
      <c r="BO71" s="303"/>
      <c r="BP71" s="304"/>
      <c r="BQ71" s="150">
        <f>SUM(Rezultati!E71:BP71)</f>
        <v>0</v>
      </c>
      <c r="BR71" s="151">
        <f>COUNT(Rezultati!E71:BP71)</f>
        <v>0</v>
      </c>
      <c r="BS71" s="434">
        <f>SUM((Rezultati!BQ71+Rezultati!BQ72+Rezultati!BQ73+Rezultati!BQ74+Rezultati!BQ75+Rezultati!BQ76+Rezultati!BQ77)/(Rezultati!BR71+Rezultati!BR72+Rezultati!BR73+Rezultati!BR74+Rezultati!BR75+Rezultati!BR76+Rezultati!BR77))</f>
        <v>183.9404761904762</v>
      </c>
      <c r="BT71" s="215" t="e">
        <f>Rezultati!BQ71/Rezultati!BR71</f>
        <v>#DIV/0!</v>
      </c>
      <c r="BU71" s="435" t="str">
        <f>AO2</f>
        <v>CAPAROL</v>
      </c>
      <c r="BV71" s="128" t="str">
        <f t="shared" si="2"/>
        <v>Gints Adakovskis</v>
      </c>
      <c r="BW71" s="129"/>
      <c r="BX71" s="129"/>
      <c r="BY71" s="129"/>
      <c r="BZ71" s="129"/>
      <c r="CA71" s="129"/>
      <c r="CB71" s="129"/>
      <c r="CC71" s="129"/>
      <c r="CD71" s="129"/>
      <c r="CE71" s="153"/>
      <c r="CF71" s="130"/>
      <c r="CG71" s="130"/>
      <c r="CH71" s="130"/>
      <c r="CI71" s="130"/>
      <c r="CJ71" s="130"/>
      <c r="CK71" s="130"/>
      <c r="CL71" s="130"/>
      <c r="CM71" s="130"/>
      <c r="CN71" s="130"/>
      <c r="CO71" s="130"/>
      <c r="CP71" s="130"/>
    </row>
    <row r="72" spans="1:94" ht="15.75" customHeight="1">
      <c r="A72" s="136" t="s">
        <v>37</v>
      </c>
      <c r="B72" s="154" t="s">
        <v>96</v>
      </c>
      <c r="C72" s="155">
        <v>0</v>
      </c>
      <c r="D72" s="139">
        <f>Rezultati!C72*Rezultati!BR72</f>
        <v>0</v>
      </c>
      <c r="E72" s="305"/>
      <c r="F72" s="306"/>
      <c r="G72" s="306"/>
      <c r="H72" s="307"/>
      <c r="I72" s="305"/>
      <c r="J72" s="306"/>
      <c r="K72" s="306"/>
      <c r="L72" s="307"/>
      <c r="M72" s="305"/>
      <c r="N72" s="306"/>
      <c r="O72" s="306"/>
      <c r="P72" s="307"/>
      <c r="Q72" s="305"/>
      <c r="R72" s="306"/>
      <c r="S72" s="306"/>
      <c r="T72" s="307"/>
      <c r="U72" s="305"/>
      <c r="V72" s="306"/>
      <c r="W72" s="306"/>
      <c r="X72" s="307"/>
      <c r="Y72" s="305"/>
      <c r="Z72" s="306"/>
      <c r="AA72" s="306"/>
      <c r="AB72" s="307"/>
      <c r="AC72" s="305"/>
      <c r="AD72" s="306"/>
      <c r="AE72" s="306"/>
      <c r="AF72" s="307"/>
      <c r="AG72" s="305"/>
      <c r="AH72" s="306"/>
      <c r="AI72" s="306"/>
      <c r="AJ72" s="307"/>
      <c r="AK72" s="308">
        <v>181</v>
      </c>
      <c r="AL72" s="309">
        <v>201</v>
      </c>
      <c r="AM72" s="309">
        <v>161</v>
      </c>
      <c r="AN72" s="310">
        <v>199</v>
      </c>
      <c r="AO72" s="300"/>
      <c r="AP72" s="301"/>
      <c r="AQ72" s="301"/>
      <c r="AR72" s="301"/>
      <c r="AS72" s="308">
        <v>203</v>
      </c>
      <c r="AT72" s="309">
        <v>154</v>
      </c>
      <c r="AU72" s="309">
        <v>138</v>
      </c>
      <c r="AV72" s="310">
        <v>166</v>
      </c>
      <c r="AW72" s="308">
        <v>127</v>
      </c>
      <c r="AX72" s="309">
        <v>167</v>
      </c>
      <c r="AY72" s="309">
        <v>122</v>
      </c>
      <c r="AZ72" s="310">
        <v>180</v>
      </c>
      <c r="BA72" s="308">
        <v>195</v>
      </c>
      <c r="BB72" s="309">
        <v>158</v>
      </c>
      <c r="BC72" s="309">
        <v>209</v>
      </c>
      <c r="BD72" s="310">
        <v>188</v>
      </c>
      <c r="BE72" s="311">
        <v>147</v>
      </c>
      <c r="BF72" s="312">
        <v>188</v>
      </c>
      <c r="BG72" s="312">
        <v>152</v>
      </c>
      <c r="BH72" s="313">
        <v>167</v>
      </c>
      <c r="BI72" s="308">
        <v>173</v>
      </c>
      <c r="BJ72" s="309">
        <v>130</v>
      </c>
      <c r="BK72" s="309">
        <v>138</v>
      </c>
      <c r="BL72" s="310">
        <v>196</v>
      </c>
      <c r="BM72" s="308"/>
      <c r="BN72" s="309">
        <v>145</v>
      </c>
      <c r="BO72" s="309">
        <v>174</v>
      </c>
      <c r="BP72" s="310">
        <v>179</v>
      </c>
      <c r="BQ72" s="166">
        <f>SUM(Rezultati!E72:BP72)</f>
        <v>4538</v>
      </c>
      <c r="BR72" s="167">
        <f>COUNT(Rezultati!E72:BP72)</f>
        <v>27</v>
      </c>
      <c r="BS72" s="434"/>
      <c r="BT72" s="215">
        <f>Rezultati!BQ72/Rezultati!BR72</f>
        <v>168.07407407407408</v>
      </c>
      <c r="BU72" s="435"/>
      <c r="BV72" s="128" t="str">
        <f t="shared" si="2"/>
        <v>Andris Karkliņš</v>
      </c>
      <c r="BW72" s="129"/>
      <c r="BX72" s="129"/>
      <c r="BY72" s="129"/>
      <c r="BZ72" s="129"/>
      <c r="CA72" s="129"/>
      <c r="CB72" s="129"/>
      <c r="CC72" s="129"/>
      <c r="CD72" s="129"/>
      <c r="CE72" s="153"/>
      <c r="CF72" s="130"/>
      <c r="CG72" s="130"/>
      <c r="CH72" s="130"/>
      <c r="CI72" s="130"/>
      <c r="CJ72" s="130"/>
      <c r="CK72" s="130"/>
      <c r="CL72" s="130"/>
      <c r="CM72" s="130"/>
      <c r="CN72" s="130"/>
      <c r="CO72" s="130"/>
      <c r="CP72" s="130"/>
    </row>
    <row r="73" spans="1:94" ht="15.75" customHeight="1">
      <c r="A73" s="258" t="s">
        <v>37</v>
      </c>
      <c r="B73" s="259" t="s">
        <v>97</v>
      </c>
      <c r="C73" s="260">
        <v>8</v>
      </c>
      <c r="D73" s="261">
        <f>Rezultati!C73*Rezultati!BR73</f>
        <v>224</v>
      </c>
      <c r="E73" s="305"/>
      <c r="F73" s="306"/>
      <c r="G73" s="306"/>
      <c r="H73" s="307"/>
      <c r="I73" s="305"/>
      <c r="J73" s="306"/>
      <c r="K73" s="306"/>
      <c r="L73" s="307"/>
      <c r="M73" s="305"/>
      <c r="N73" s="306"/>
      <c r="O73" s="306"/>
      <c r="P73" s="307"/>
      <c r="Q73" s="305"/>
      <c r="R73" s="306"/>
      <c r="S73" s="306"/>
      <c r="T73" s="307"/>
      <c r="U73" s="305"/>
      <c r="V73" s="306"/>
      <c r="W73" s="306"/>
      <c r="X73" s="307"/>
      <c r="Y73" s="305"/>
      <c r="Z73" s="306"/>
      <c r="AA73" s="306"/>
      <c r="AB73" s="307"/>
      <c r="AC73" s="305"/>
      <c r="AD73" s="306"/>
      <c r="AE73" s="306"/>
      <c r="AF73" s="307"/>
      <c r="AG73" s="305"/>
      <c r="AH73" s="306"/>
      <c r="AI73" s="306"/>
      <c r="AJ73" s="307"/>
      <c r="AK73" s="311">
        <v>189</v>
      </c>
      <c r="AL73" s="312">
        <v>183</v>
      </c>
      <c r="AM73" s="312">
        <v>191</v>
      </c>
      <c r="AN73" s="313">
        <v>169</v>
      </c>
      <c r="AO73" s="300"/>
      <c r="AP73" s="301"/>
      <c r="AQ73" s="301"/>
      <c r="AR73" s="301"/>
      <c r="AS73" s="311">
        <v>210</v>
      </c>
      <c r="AT73" s="312">
        <v>156</v>
      </c>
      <c r="AU73" s="312">
        <v>229</v>
      </c>
      <c r="AV73" s="313">
        <v>190</v>
      </c>
      <c r="AW73" s="311">
        <v>199</v>
      </c>
      <c r="AX73" s="312">
        <v>177</v>
      </c>
      <c r="AY73" s="312">
        <v>206</v>
      </c>
      <c r="AZ73" s="313">
        <v>171</v>
      </c>
      <c r="BA73" s="311">
        <v>253</v>
      </c>
      <c r="BB73" s="312">
        <v>183</v>
      </c>
      <c r="BC73" s="312">
        <v>166</v>
      </c>
      <c r="BD73" s="313">
        <v>265</v>
      </c>
      <c r="BE73" s="311">
        <v>166</v>
      </c>
      <c r="BF73" s="312">
        <v>205</v>
      </c>
      <c r="BG73" s="312">
        <v>173</v>
      </c>
      <c r="BH73" s="313">
        <v>190</v>
      </c>
      <c r="BI73" s="311">
        <v>156</v>
      </c>
      <c r="BJ73" s="312">
        <v>194</v>
      </c>
      <c r="BK73" s="312">
        <v>200</v>
      </c>
      <c r="BL73" s="313">
        <v>179</v>
      </c>
      <c r="BM73" s="311">
        <v>194</v>
      </c>
      <c r="BN73" s="312">
        <v>190</v>
      </c>
      <c r="BO73" s="312">
        <v>261</v>
      </c>
      <c r="BP73" s="313">
        <v>183</v>
      </c>
      <c r="BQ73" s="166">
        <f>SUM(Rezultati!E73:BP73)</f>
        <v>5428</v>
      </c>
      <c r="BR73" s="167">
        <f>COUNT(Rezultati!E73:BP73)</f>
        <v>28</v>
      </c>
      <c r="BS73" s="434"/>
      <c r="BT73" s="215">
        <f>Rezultati!BQ73/Rezultati!BR73-8</f>
        <v>185.85714285714286</v>
      </c>
      <c r="BU73" s="435"/>
      <c r="BV73" s="128" t="str">
        <f t="shared" si="2"/>
        <v>Haralds Zeidmanis</v>
      </c>
      <c r="BW73" s="129"/>
      <c r="BX73" s="129"/>
      <c r="BY73" s="129"/>
      <c r="BZ73" s="129"/>
      <c r="CA73" s="129"/>
      <c r="CB73" s="129"/>
      <c r="CC73" s="129"/>
      <c r="CD73" s="129"/>
      <c r="CE73" s="153"/>
      <c r="CF73" s="130"/>
      <c r="CG73" s="130"/>
      <c r="CH73" s="130"/>
      <c r="CI73" s="130"/>
      <c r="CJ73" s="130"/>
      <c r="CK73" s="130"/>
      <c r="CL73" s="130"/>
      <c r="CM73" s="130"/>
      <c r="CN73" s="130"/>
      <c r="CO73" s="130"/>
      <c r="CP73" s="130"/>
    </row>
    <row r="74" spans="1:94" ht="15.75" customHeight="1">
      <c r="A74" s="136" t="s">
        <v>37</v>
      </c>
      <c r="B74" s="168" t="s">
        <v>98</v>
      </c>
      <c r="C74" s="182">
        <v>0</v>
      </c>
      <c r="D74" s="139">
        <f>Rezultati!C74*Rezultati!BR74</f>
        <v>0</v>
      </c>
      <c r="E74" s="305"/>
      <c r="F74" s="306"/>
      <c r="G74" s="306"/>
      <c r="H74" s="307"/>
      <c r="I74" s="305"/>
      <c r="J74" s="306"/>
      <c r="K74" s="306"/>
      <c r="L74" s="307"/>
      <c r="M74" s="305"/>
      <c r="N74" s="306"/>
      <c r="O74" s="306"/>
      <c r="P74" s="307"/>
      <c r="Q74" s="305"/>
      <c r="R74" s="306"/>
      <c r="S74" s="306"/>
      <c r="T74" s="307"/>
      <c r="U74" s="305"/>
      <c r="V74" s="306"/>
      <c r="W74" s="306"/>
      <c r="X74" s="307"/>
      <c r="Y74" s="305"/>
      <c r="Z74" s="306"/>
      <c r="AA74" s="306"/>
      <c r="AB74" s="307"/>
      <c r="AC74" s="305"/>
      <c r="AD74" s="306"/>
      <c r="AE74" s="306"/>
      <c r="AF74" s="307"/>
      <c r="AG74" s="305"/>
      <c r="AH74" s="306"/>
      <c r="AI74" s="306"/>
      <c r="AJ74" s="307"/>
      <c r="AK74" s="311"/>
      <c r="AL74" s="312"/>
      <c r="AM74" s="312"/>
      <c r="AN74" s="313"/>
      <c r="AO74" s="300"/>
      <c r="AP74" s="301"/>
      <c r="AQ74" s="301"/>
      <c r="AR74" s="301"/>
      <c r="AS74" s="311">
        <v>176</v>
      </c>
      <c r="AT74" s="312">
        <v>212</v>
      </c>
      <c r="AU74" s="312">
        <v>197</v>
      </c>
      <c r="AV74" s="313">
        <v>178</v>
      </c>
      <c r="AW74" s="311"/>
      <c r="AX74" s="312"/>
      <c r="AY74" s="312"/>
      <c r="AZ74" s="313"/>
      <c r="BA74" s="311"/>
      <c r="BB74" s="312"/>
      <c r="BC74" s="312"/>
      <c r="BD74" s="313"/>
      <c r="BE74" s="311"/>
      <c r="BF74" s="312"/>
      <c r="BG74" s="312"/>
      <c r="BH74" s="313"/>
      <c r="BI74" s="311">
        <v>177</v>
      </c>
      <c r="BJ74" s="312">
        <v>183</v>
      </c>
      <c r="BK74" s="312">
        <v>183</v>
      </c>
      <c r="BL74" s="313">
        <v>224</v>
      </c>
      <c r="BM74" s="311"/>
      <c r="BN74" s="312"/>
      <c r="BO74" s="312"/>
      <c r="BP74" s="313"/>
      <c r="BQ74" s="166">
        <f>SUM(Rezultati!E74:BP74)</f>
        <v>1530</v>
      </c>
      <c r="BR74" s="167">
        <f>COUNT(Rezultati!E74:BP74)</f>
        <v>8</v>
      </c>
      <c r="BS74" s="434"/>
      <c r="BT74" s="215">
        <f>Rezultati!BQ74/Rezultati!BR74</f>
        <v>191.25</v>
      </c>
      <c r="BU74" s="435"/>
      <c r="BV74" s="128" t="str">
        <f t="shared" si="2"/>
        <v>Jānis Cekuls</v>
      </c>
      <c r="BW74" s="129"/>
      <c r="BX74" s="129"/>
      <c r="BY74" s="129"/>
      <c r="BZ74" s="129"/>
      <c r="CA74" s="129"/>
      <c r="CB74" s="129"/>
      <c r="CC74" s="129"/>
      <c r="CD74" s="129"/>
      <c r="CE74" s="153"/>
      <c r="CF74" s="130"/>
      <c r="CG74" s="130"/>
      <c r="CH74" s="130"/>
      <c r="CI74" s="130"/>
      <c r="CJ74" s="130"/>
      <c r="CK74" s="130"/>
      <c r="CL74" s="130"/>
      <c r="CM74" s="130"/>
      <c r="CN74" s="130"/>
      <c r="CO74" s="130"/>
      <c r="CP74" s="130"/>
    </row>
    <row r="75" spans="1:94" ht="15.75" customHeight="1">
      <c r="A75" s="136" t="s">
        <v>37</v>
      </c>
      <c r="B75" s="168" t="s">
        <v>99</v>
      </c>
      <c r="C75" s="182">
        <v>0</v>
      </c>
      <c r="D75" s="139">
        <f>Rezultati!C75*Rezultati!BR75</f>
        <v>0</v>
      </c>
      <c r="E75" s="314"/>
      <c r="F75" s="315"/>
      <c r="G75" s="315"/>
      <c r="H75" s="316"/>
      <c r="I75" s="314"/>
      <c r="J75" s="315"/>
      <c r="K75" s="315"/>
      <c r="L75" s="316"/>
      <c r="M75" s="314"/>
      <c r="N75" s="315"/>
      <c r="O75" s="315"/>
      <c r="P75" s="316"/>
      <c r="Q75" s="314"/>
      <c r="R75" s="315"/>
      <c r="S75" s="315"/>
      <c r="T75" s="316"/>
      <c r="U75" s="314"/>
      <c r="V75" s="315"/>
      <c r="W75" s="315"/>
      <c r="X75" s="316"/>
      <c r="Y75" s="314"/>
      <c r="Z75" s="315"/>
      <c r="AA75" s="315"/>
      <c r="AB75" s="316"/>
      <c r="AC75" s="314"/>
      <c r="AD75" s="315"/>
      <c r="AE75" s="315"/>
      <c r="AF75" s="316"/>
      <c r="AG75" s="314"/>
      <c r="AH75" s="315"/>
      <c r="AI75" s="315"/>
      <c r="AJ75" s="316"/>
      <c r="AK75" s="311"/>
      <c r="AL75" s="312"/>
      <c r="AM75" s="312"/>
      <c r="AN75" s="313"/>
      <c r="AO75" s="300"/>
      <c r="AP75" s="301"/>
      <c r="AQ75" s="301"/>
      <c r="AR75" s="301"/>
      <c r="AS75" s="311"/>
      <c r="AT75" s="312"/>
      <c r="AU75" s="312"/>
      <c r="AV75" s="313"/>
      <c r="AW75" s="311"/>
      <c r="AX75" s="312"/>
      <c r="AY75" s="312"/>
      <c r="AZ75" s="313"/>
      <c r="BA75" s="311"/>
      <c r="BB75" s="312"/>
      <c r="BC75" s="312"/>
      <c r="BD75" s="313"/>
      <c r="BE75" s="311"/>
      <c r="BF75" s="312"/>
      <c r="BG75" s="312"/>
      <c r="BH75" s="313"/>
      <c r="BI75" s="311"/>
      <c r="BJ75" s="312"/>
      <c r="BK75" s="312"/>
      <c r="BL75" s="313"/>
      <c r="BM75" s="311"/>
      <c r="BN75" s="312"/>
      <c r="BO75" s="312"/>
      <c r="BP75" s="313"/>
      <c r="BQ75" s="166">
        <f>SUM(Rezultati!E75:BP75)</f>
        <v>0</v>
      </c>
      <c r="BR75" s="167">
        <f>COUNT(Rezultati!E75:BP75)</f>
        <v>0</v>
      </c>
      <c r="BS75" s="434"/>
      <c r="BT75" s="215" t="e">
        <f>Rezultati!BQ75/Rezultati!BR75</f>
        <v>#DIV/0!</v>
      </c>
      <c r="BU75" s="435"/>
      <c r="BV75" s="128" t="str">
        <f t="shared" si="2"/>
        <v>Visvaldis Trokša</v>
      </c>
      <c r="BW75" s="129"/>
      <c r="BX75" s="129"/>
      <c r="BY75" s="129"/>
      <c r="BZ75" s="129"/>
      <c r="CA75" s="129"/>
      <c r="CB75" s="129"/>
      <c r="CC75" s="129"/>
      <c r="CD75" s="129"/>
      <c r="CE75" s="153"/>
      <c r="CF75" s="130"/>
      <c r="CG75" s="130"/>
      <c r="CH75" s="130"/>
      <c r="CI75" s="130"/>
      <c r="CJ75" s="130"/>
      <c r="CK75" s="130"/>
      <c r="CL75" s="130"/>
      <c r="CM75" s="130"/>
      <c r="CN75" s="130"/>
      <c r="CO75" s="130"/>
      <c r="CP75" s="130"/>
    </row>
    <row r="76" spans="1:94" ht="15.75" customHeight="1">
      <c r="A76" s="136" t="s">
        <v>37</v>
      </c>
      <c r="B76" s="168" t="s">
        <v>58</v>
      </c>
      <c r="C76" s="182">
        <v>0</v>
      </c>
      <c r="D76" s="139">
        <f>Rezultati!C76*Rezultati!BR76</f>
        <v>0</v>
      </c>
      <c r="E76" s="314"/>
      <c r="F76" s="315"/>
      <c r="G76" s="315"/>
      <c r="H76" s="316"/>
      <c r="I76" s="314"/>
      <c r="J76" s="315"/>
      <c r="K76" s="315"/>
      <c r="L76" s="316"/>
      <c r="M76" s="314"/>
      <c r="N76" s="315"/>
      <c r="O76" s="315"/>
      <c r="P76" s="316"/>
      <c r="Q76" s="314"/>
      <c r="R76" s="315"/>
      <c r="S76" s="315"/>
      <c r="T76" s="316"/>
      <c r="U76" s="314"/>
      <c r="V76" s="315"/>
      <c r="W76" s="315"/>
      <c r="X76" s="316"/>
      <c r="Y76" s="314"/>
      <c r="Z76" s="315"/>
      <c r="AA76" s="315"/>
      <c r="AB76" s="316"/>
      <c r="AC76" s="314"/>
      <c r="AD76" s="315"/>
      <c r="AE76" s="315"/>
      <c r="AF76" s="316"/>
      <c r="AG76" s="314"/>
      <c r="AH76" s="315"/>
      <c r="AI76" s="315"/>
      <c r="AJ76" s="316"/>
      <c r="AK76" s="311"/>
      <c r="AL76" s="312"/>
      <c r="AM76" s="312"/>
      <c r="AN76" s="313"/>
      <c r="AO76" s="300"/>
      <c r="AP76" s="301"/>
      <c r="AQ76" s="301"/>
      <c r="AR76" s="301"/>
      <c r="AS76" s="311"/>
      <c r="AT76" s="312"/>
      <c r="AU76" s="312"/>
      <c r="AV76" s="313"/>
      <c r="AW76" s="311"/>
      <c r="AX76" s="312"/>
      <c r="AY76" s="312"/>
      <c r="AZ76" s="313"/>
      <c r="BA76" s="311"/>
      <c r="BB76" s="312"/>
      <c r="BC76" s="312"/>
      <c r="BD76" s="313"/>
      <c r="BE76" s="311"/>
      <c r="BF76" s="312"/>
      <c r="BG76" s="312"/>
      <c r="BH76" s="313"/>
      <c r="BI76" s="311"/>
      <c r="BJ76" s="312"/>
      <c r="BK76" s="312"/>
      <c r="BL76" s="313"/>
      <c r="BM76" s="311">
        <v>155</v>
      </c>
      <c r="BN76" s="312"/>
      <c r="BO76" s="312"/>
      <c r="BP76" s="313"/>
      <c r="BQ76" s="166">
        <f>SUM(Rezultati!E76:BP76)</f>
        <v>155</v>
      </c>
      <c r="BR76" s="167">
        <f>COUNT(Rezultati!E76:BP76)</f>
        <v>1</v>
      </c>
      <c r="BS76" s="434"/>
      <c r="BT76" s="215">
        <f>(Rezultati!BQ76/Rezultati!BR76)</f>
        <v>155</v>
      </c>
      <c r="BU76" s="435"/>
      <c r="BV76" s="128" t="str">
        <f t="shared" si="2"/>
        <v>aklais rezultāts</v>
      </c>
      <c r="BW76" s="129"/>
      <c r="BX76" s="129"/>
      <c r="BY76" s="129"/>
      <c r="BZ76" s="129"/>
      <c r="CA76" s="129"/>
      <c r="CB76" s="129"/>
      <c r="CC76" s="129"/>
      <c r="CD76" s="129"/>
      <c r="CE76" s="153"/>
      <c r="CF76" s="130"/>
      <c r="CG76" s="130"/>
      <c r="CH76" s="130"/>
      <c r="CI76" s="130"/>
      <c r="CJ76" s="130"/>
      <c r="CK76" s="130"/>
      <c r="CL76" s="130"/>
      <c r="CM76" s="130"/>
      <c r="CN76" s="130"/>
      <c r="CO76" s="130"/>
      <c r="CP76" s="130"/>
    </row>
    <row r="77" spans="1:94" ht="15.75" customHeight="1">
      <c r="A77" s="234" t="s">
        <v>37</v>
      </c>
      <c r="B77" s="235" t="s">
        <v>67</v>
      </c>
      <c r="C77" s="192">
        <v>8</v>
      </c>
      <c r="D77" s="193">
        <f>Rezultati!C77*Rezultati!BR77</f>
        <v>160</v>
      </c>
      <c r="E77" s="199"/>
      <c r="F77" s="200"/>
      <c r="G77" s="200"/>
      <c r="H77" s="317"/>
      <c r="I77" s="199"/>
      <c r="J77" s="200"/>
      <c r="K77" s="200"/>
      <c r="L77" s="317"/>
      <c r="M77" s="199"/>
      <c r="N77" s="200"/>
      <c r="O77" s="200"/>
      <c r="P77" s="317"/>
      <c r="Q77" s="199"/>
      <c r="R77" s="200"/>
      <c r="S77" s="200"/>
      <c r="T77" s="317"/>
      <c r="U77" s="199"/>
      <c r="V77" s="200"/>
      <c r="W77" s="200"/>
      <c r="X77" s="317"/>
      <c r="Y77" s="199"/>
      <c r="Z77" s="200"/>
      <c r="AA77" s="200"/>
      <c r="AB77" s="317"/>
      <c r="AC77" s="199"/>
      <c r="AD77" s="200"/>
      <c r="AE77" s="200"/>
      <c r="AF77" s="317"/>
      <c r="AG77" s="199"/>
      <c r="AH77" s="200"/>
      <c r="AI77" s="200"/>
      <c r="AJ77" s="317"/>
      <c r="AK77" s="320">
        <v>177</v>
      </c>
      <c r="AL77" s="321">
        <v>165</v>
      </c>
      <c r="AM77" s="321">
        <v>176</v>
      </c>
      <c r="AN77" s="322">
        <v>164</v>
      </c>
      <c r="AO77" s="318"/>
      <c r="AP77" s="319"/>
      <c r="AQ77" s="319"/>
      <c r="AR77" s="319"/>
      <c r="AS77" s="320"/>
      <c r="AT77" s="321"/>
      <c r="AU77" s="321"/>
      <c r="AV77" s="322"/>
      <c r="AW77" s="320">
        <v>190</v>
      </c>
      <c r="AX77" s="321">
        <v>211</v>
      </c>
      <c r="AY77" s="321">
        <v>157</v>
      </c>
      <c r="AZ77" s="322">
        <v>202</v>
      </c>
      <c r="BA77" s="320">
        <v>163</v>
      </c>
      <c r="BB77" s="321">
        <v>171</v>
      </c>
      <c r="BC77" s="321">
        <v>232</v>
      </c>
      <c r="BD77" s="322">
        <v>239</v>
      </c>
      <c r="BE77" s="320">
        <v>201</v>
      </c>
      <c r="BF77" s="321">
        <v>197</v>
      </c>
      <c r="BG77" s="321">
        <v>161</v>
      </c>
      <c r="BH77" s="322">
        <v>182</v>
      </c>
      <c r="BI77" s="320"/>
      <c r="BJ77" s="321"/>
      <c r="BK77" s="321"/>
      <c r="BL77" s="322"/>
      <c r="BM77" s="320">
        <v>239</v>
      </c>
      <c r="BN77" s="321">
        <v>165</v>
      </c>
      <c r="BO77" s="321">
        <v>207</v>
      </c>
      <c r="BP77" s="322">
        <v>201</v>
      </c>
      <c r="BQ77" s="202">
        <f>SUM(Rezultati!E77:BP77)</f>
        <v>3800</v>
      </c>
      <c r="BR77" s="203">
        <f>COUNT(Rezultati!E77:BP77)</f>
        <v>20</v>
      </c>
      <c r="BS77" s="434"/>
      <c r="BT77" s="215">
        <f>Rezultati!BQ77/Rezultati!BR77</f>
        <v>190</v>
      </c>
      <c r="BU77" s="435"/>
      <c r="BV77" s="128" t="str">
        <f t="shared" si="2"/>
        <v>pieaicinātais spēlētājs</v>
      </c>
      <c r="BW77" s="129"/>
      <c r="BX77" s="129"/>
      <c r="BY77" s="129"/>
      <c r="BZ77" s="129"/>
      <c r="CA77" s="129"/>
      <c r="CB77" s="129"/>
      <c r="CC77" s="129"/>
      <c r="CD77" s="129"/>
      <c r="CE77" s="153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</row>
    <row r="78" spans="1:94" ht="15.75" customHeight="1">
      <c r="A78" s="204" t="str">
        <f>Punkti!A35</f>
        <v>Returned</v>
      </c>
      <c r="B78" s="154" t="s">
        <v>100</v>
      </c>
      <c r="C78" s="138">
        <v>0</v>
      </c>
      <c r="D78" s="205">
        <f>Rezultati!C78*Rezultati!BR78</f>
        <v>0</v>
      </c>
      <c r="E78" s="297"/>
      <c r="F78" s="298"/>
      <c r="G78" s="298"/>
      <c r="H78" s="299"/>
      <c r="I78" s="297"/>
      <c r="J78" s="298"/>
      <c r="K78" s="298"/>
      <c r="L78" s="299"/>
      <c r="M78" s="297"/>
      <c r="N78" s="298"/>
      <c r="O78" s="298"/>
      <c r="P78" s="299"/>
      <c r="Q78" s="297"/>
      <c r="R78" s="298"/>
      <c r="S78" s="298"/>
      <c r="T78" s="299"/>
      <c r="U78" s="297"/>
      <c r="V78" s="298"/>
      <c r="W78" s="298"/>
      <c r="X78" s="299"/>
      <c r="Y78" s="297"/>
      <c r="Z78" s="298"/>
      <c r="AA78" s="298"/>
      <c r="AB78" s="299"/>
      <c r="AC78" s="297"/>
      <c r="AD78" s="298"/>
      <c r="AE78" s="298"/>
      <c r="AF78" s="299"/>
      <c r="AG78" s="297"/>
      <c r="AH78" s="298"/>
      <c r="AI78" s="298"/>
      <c r="AJ78" s="299"/>
      <c r="AK78" s="302">
        <v>158</v>
      </c>
      <c r="AL78" s="303">
        <v>192</v>
      </c>
      <c r="AM78" s="303">
        <v>145</v>
      </c>
      <c r="AN78" s="304">
        <v>165</v>
      </c>
      <c r="AO78" s="302">
        <v>217</v>
      </c>
      <c r="AP78" s="303">
        <v>211</v>
      </c>
      <c r="AQ78" s="303">
        <v>147</v>
      </c>
      <c r="AR78" s="304">
        <v>177</v>
      </c>
      <c r="AS78" s="300"/>
      <c r="AT78" s="301"/>
      <c r="AU78" s="301"/>
      <c r="AV78" s="301"/>
      <c r="AW78" s="302">
        <v>184</v>
      </c>
      <c r="AX78" s="303">
        <v>189</v>
      </c>
      <c r="AY78" s="303">
        <v>183</v>
      </c>
      <c r="AZ78" s="304">
        <v>139</v>
      </c>
      <c r="BA78" s="302">
        <v>196</v>
      </c>
      <c r="BB78" s="303">
        <v>150</v>
      </c>
      <c r="BC78" s="303">
        <v>214</v>
      </c>
      <c r="BD78" s="304">
        <v>202</v>
      </c>
      <c r="BE78" s="302">
        <v>192</v>
      </c>
      <c r="BF78" s="303">
        <v>162</v>
      </c>
      <c r="BG78" s="303">
        <v>161</v>
      </c>
      <c r="BH78" s="304">
        <v>193</v>
      </c>
      <c r="BI78" s="302">
        <v>167</v>
      </c>
      <c r="BJ78" s="303">
        <v>156</v>
      </c>
      <c r="BK78" s="303">
        <v>178</v>
      </c>
      <c r="BL78" s="304">
        <v>183</v>
      </c>
      <c r="BM78" s="302">
        <v>149</v>
      </c>
      <c r="BN78" s="303">
        <v>170</v>
      </c>
      <c r="BO78" s="303">
        <v>130</v>
      </c>
      <c r="BP78" s="304">
        <v>202</v>
      </c>
      <c r="BQ78" s="150">
        <f>SUM(Rezultati!E78:BP78)</f>
        <v>4912</v>
      </c>
      <c r="BR78" s="151">
        <f>COUNT(Rezultati!E78:BP78)</f>
        <v>28</v>
      </c>
      <c r="BS78" s="434">
        <f>SUM((Rezultati!BQ78+Rezultati!BQ79+Rezultati!BQ80+Rezultati!BQ81+Rezultati!BQ82+Rezultati!BQ83+Rezultati!BQ84)/(Rezultati!BR78+Rezultati!BR79+Rezultati!BR80+Rezultati!BR81+Rezultati!BR82+Rezultati!BR83+Rezultati!BR84))</f>
        <v>182.04761904761904</v>
      </c>
      <c r="BT78" s="215">
        <f>Rezultati!BQ78/Rezultati!BR78</f>
        <v>175.42857142857142</v>
      </c>
      <c r="BU78" s="435" t="str">
        <f>AS2</f>
        <v>Returned</v>
      </c>
      <c r="BV78" s="128" t="str">
        <f t="shared" si="2"/>
        <v>Maksims Aleksejevs</v>
      </c>
      <c r="BW78" s="129"/>
      <c r="BX78" s="129"/>
      <c r="BY78" s="129"/>
      <c r="BZ78" s="129"/>
      <c r="CA78" s="129"/>
      <c r="CB78" s="129"/>
      <c r="CC78" s="129"/>
      <c r="CD78" s="129"/>
      <c r="CE78" s="153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</row>
    <row r="79" spans="1:94" ht="15.75" customHeight="1">
      <c r="A79" s="136" t="s">
        <v>38</v>
      </c>
      <c r="B79" s="154" t="s">
        <v>101</v>
      </c>
      <c r="C79" s="182">
        <v>0</v>
      </c>
      <c r="D79" s="139">
        <f>Rezultati!C79*Rezultati!BR79</f>
        <v>0</v>
      </c>
      <c r="E79" s="305"/>
      <c r="F79" s="306"/>
      <c r="G79" s="306"/>
      <c r="H79" s="307"/>
      <c r="I79" s="305"/>
      <c r="J79" s="306"/>
      <c r="K79" s="306"/>
      <c r="L79" s="307"/>
      <c r="M79" s="305"/>
      <c r="N79" s="306"/>
      <c r="O79" s="306"/>
      <c r="P79" s="307"/>
      <c r="Q79" s="305"/>
      <c r="R79" s="306"/>
      <c r="S79" s="306"/>
      <c r="T79" s="307"/>
      <c r="U79" s="305"/>
      <c r="V79" s="306"/>
      <c r="W79" s="306"/>
      <c r="X79" s="307"/>
      <c r="Y79" s="305"/>
      <c r="Z79" s="306"/>
      <c r="AA79" s="306"/>
      <c r="AB79" s="307"/>
      <c r="AC79" s="305"/>
      <c r="AD79" s="306"/>
      <c r="AE79" s="306"/>
      <c r="AF79" s="307"/>
      <c r="AG79" s="305"/>
      <c r="AH79" s="306"/>
      <c r="AI79" s="306"/>
      <c r="AJ79" s="307"/>
      <c r="AK79" s="308">
        <v>215</v>
      </c>
      <c r="AL79" s="309">
        <v>236</v>
      </c>
      <c r="AM79" s="309">
        <v>191</v>
      </c>
      <c r="AN79" s="310">
        <v>202</v>
      </c>
      <c r="AO79" s="308">
        <v>124</v>
      </c>
      <c r="AP79" s="309">
        <v>168</v>
      </c>
      <c r="AQ79" s="309">
        <v>177</v>
      </c>
      <c r="AR79" s="310">
        <v>210</v>
      </c>
      <c r="AS79" s="300"/>
      <c r="AT79" s="301"/>
      <c r="AU79" s="301"/>
      <c r="AV79" s="301"/>
      <c r="AW79" s="308">
        <v>256</v>
      </c>
      <c r="AX79" s="309">
        <v>140</v>
      </c>
      <c r="AY79" s="309">
        <v>158</v>
      </c>
      <c r="AZ79" s="310">
        <v>214</v>
      </c>
      <c r="BA79" s="308">
        <v>174</v>
      </c>
      <c r="BB79" s="309">
        <v>225</v>
      </c>
      <c r="BC79" s="309">
        <v>185</v>
      </c>
      <c r="BD79" s="310">
        <v>199</v>
      </c>
      <c r="BE79" s="308">
        <v>222</v>
      </c>
      <c r="BF79" s="309">
        <v>159</v>
      </c>
      <c r="BG79" s="309">
        <v>210</v>
      </c>
      <c r="BH79" s="310">
        <v>199</v>
      </c>
      <c r="BI79" s="308">
        <v>161</v>
      </c>
      <c r="BJ79" s="309">
        <v>214</v>
      </c>
      <c r="BK79" s="309">
        <v>178</v>
      </c>
      <c r="BL79" s="310">
        <v>177</v>
      </c>
      <c r="BM79" s="308">
        <v>191</v>
      </c>
      <c r="BN79" s="309">
        <v>265</v>
      </c>
      <c r="BO79" s="309">
        <v>153</v>
      </c>
      <c r="BP79" s="310">
        <v>156</v>
      </c>
      <c r="BQ79" s="166">
        <f>SUM(Rezultati!E79:BP79)</f>
        <v>5359</v>
      </c>
      <c r="BR79" s="167">
        <f>COUNT(Rezultati!E79:BP79)</f>
        <v>28</v>
      </c>
      <c r="BS79" s="434"/>
      <c r="BT79" s="215">
        <f>Rezultati!BQ79/Rezultati!BR79</f>
        <v>191.39285714285714</v>
      </c>
      <c r="BU79" s="435"/>
      <c r="BV79" s="128" t="str">
        <f t="shared" si="2"/>
        <v>Aleksandrs Komars</v>
      </c>
      <c r="BW79" s="129"/>
      <c r="BX79" s="129"/>
      <c r="BY79" s="129"/>
      <c r="BZ79" s="129"/>
      <c r="CA79" s="129"/>
      <c r="CB79" s="129"/>
      <c r="CC79" s="129"/>
      <c r="CD79" s="129"/>
      <c r="CE79" s="153"/>
      <c r="CF79" s="130"/>
      <c r="CG79" s="130"/>
      <c r="CH79" s="130"/>
      <c r="CI79" s="130"/>
      <c r="CJ79" s="130"/>
      <c r="CK79" s="130"/>
      <c r="CL79" s="130"/>
      <c r="CM79" s="130"/>
      <c r="CN79" s="130"/>
      <c r="CO79" s="130"/>
      <c r="CP79" s="130"/>
    </row>
    <row r="80" spans="1:94" ht="15.75" customHeight="1">
      <c r="A80" s="136" t="s">
        <v>38</v>
      </c>
      <c r="B80" s="154" t="s">
        <v>102</v>
      </c>
      <c r="C80" s="182">
        <v>0</v>
      </c>
      <c r="D80" s="139">
        <f>Rezultati!C80*Rezultati!BR80</f>
        <v>0</v>
      </c>
      <c r="E80" s="305"/>
      <c r="F80" s="306"/>
      <c r="G80" s="306"/>
      <c r="H80" s="307"/>
      <c r="I80" s="305"/>
      <c r="J80" s="306"/>
      <c r="K80" s="306"/>
      <c r="L80" s="307"/>
      <c r="M80" s="305"/>
      <c r="N80" s="306"/>
      <c r="O80" s="306"/>
      <c r="P80" s="307"/>
      <c r="Q80" s="305"/>
      <c r="R80" s="306"/>
      <c r="S80" s="306"/>
      <c r="T80" s="307"/>
      <c r="U80" s="305"/>
      <c r="V80" s="306"/>
      <c r="W80" s="306"/>
      <c r="X80" s="307"/>
      <c r="Y80" s="305"/>
      <c r="Z80" s="306"/>
      <c r="AA80" s="306"/>
      <c r="AB80" s="307"/>
      <c r="AC80" s="305"/>
      <c r="AD80" s="306"/>
      <c r="AE80" s="306"/>
      <c r="AF80" s="307"/>
      <c r="AG80" s="305"/>
      <c r="AH80" s="306"/>
      <c r="AI80" s="306"/>
      <c r="AJ80" s="307"/>
      <c r="AK80" s="311">
        <v>177</v>
      </c>
      <c r="AL80" s="312">
        <v>202</v>
      </c>
      <c r="AM80" s="312">
        <v>155</v>
      </c>
      <c r="AN80" s="313">
        <v>126</v>
      </c>
      <c r="AO80" s="311">
        <v>215</v>
      </c>
      <c r="AP80" s="312">
        <v>199</v>
      </c>
      <c r="AQ80" s="312">
        <v>211</v>
      </c>
      <c r="AR80" s="313">
        <v>160</v>
      </c>
      <c r="AS80" s="300"/>
      <c r="AT80" s="301"/>
      <c r="AU80" s="301"/>
      <c r="AV80" s="301"/>
      <c r="AW80" s="311">
        <v>175</v>
      </c>
      <c r="AX80" s="312">
        <v>192</v>
      </c>
      <c r="AY80" s="312">
        <v>215</v>
      </c>
      <c r="AZ80" s="313">
        <v>211</v>
      </c>
      <c r="BA80" s="311">
        <v>176</v>
      </c>
      <c r="BB80" s="312">
        <v>192</v>
      </c>
      <c r="BC80" s="312">
        <v>192</v>
      </c>
      <c r="BD80" s="313">
        <v>156</v>
      </c>
      <c r="BE80" s="311">
        <v>205</v>
      </c>
      <c r="BF80" s="312">
        <v>179</v>
      </c>
      <c r="BG80" s="312">
        <v>152</v>
      </c>
      <c r="BH80" s="313">
        <v>169</v>
      </c>
      <c r="BI80" s="311">
        <v>180</v>
      </c>
      <c r="BJ80" s="312">
        <v>180</v>
      </c>
      <c r="BK80" s="312">
        <v>180</v>
      </c>
      <c r="BL80" s="313">
        <v>160</v>
      </c>
      <c r="BM80" s="311">
        <v>154</v>
      </c>
      <c r="BN80" s="312">
        <v>135</v>
      </c>
      <c r="BO80" s="312">
        <v>162</v>
      </c>
      <c r="BP80" s="313">
        <v>211</v>
      </c>
      <c r="BQ80" s="166">
        <f>SUM(Rezultati!E80:BP80)</f>
        <v>5021</v>
      </c>
      <c r="BR80" s="167">
        <f>COUNT(Rezultati!E80:BP80)</f>
        <v>28</v>
      </c>
      <c r="BS80" s="434"/>
      <c r="BT80" s="215">
        <f>Rezultati!BQ80/Rezultati!BR80</f>
        <v>179.32142857142858</v>
      </c>
      <c r="BU80" s="435"/>
      <c r="BV80" s="128" t="str">
        <f t="shared" si="2"/>
        <v>Aleksandrs Aleksejevs</v>
      </c>
      <c r="BW80" s="129"/>
      <c r="BX80" s="129"/>
      <c r="BY80" s="129"/>
      <c r="BZ80" s="129"/>
      <c r="CA80" s="129"/>
      <c r="CB80" s="129"/>
      <c r="CC80" s="129"/>
      <c r="CD80" s="129"/>
      <c r="CE80" s="153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</row>
    <row r="81" spans="1:94" ht="15.75" customHeight="1">
      <c r="A81" s="136" t="s">
        <v>38</v>
      </c>
      <c r="B81" s="154" t="s">
        <v>58</v>
      </c>
      <c r="C81" s="182">
        <v>0</v>
      </c>
      <c r="D81" s="139">
        <f>Rezultati!C81*Rezultati!BR81</f>
        <v>0</v>
      </c>
      <c r="E81" s="305"/>
      <c r="F81" s="306"/>
      <c r="G81" s="306"/>
      <c r="H81" s="307"/>
      <c r="I81" s="305"/>
      <c r="J81" s="306"/>
      <c r="K81" s="306"/>
      <c r="L81" s="307"/>
      <c r="M81" s="305"/>
      <c r="N81" s="306"/>
      <c r="O81" s="306"/>
      <c r="P81" s="307"/>
      <c r="Q81" s="305"/>
      <c r="R81" s="306"/>
      <c r="S81" s="306"/>
      <c r="T81" s="307"/>
      <c r="U81" s="305"/>
      <c r="V81" s="306"/>
      <c r="W81" s="306"/>
      <c r="X81" s="307"/>
      <c r="Y81" s="305"/>
      <c r="Z81" s="306"/>
      <c r="AA81" s="306"/>
      <c r="AB81" s="307"/>
      <c r="AC81" s="305"/>
      <c r="AD81" s="306"/>
      <c r="AE81" s="306"/>
      <c r="AF81" s="307"/>
      <c r="AG81" s="305"/>
      <c r="AH81" s="306"/>
      <c r="AI81" s="306"/>
      <c r="AJ81" s="307"/>
      <c r="AK81" s="311"/>
      <c r="AL81" s="312"/>
      <c r="AM81" s="312"/>
      <c r="AN81" s="313"/>
      <c r="AO81" s="311"/>
      <c r="AP81" s="312"/>
      <c r="AQ81" s="312"/>
      <c r="AR81" s="313"/>
      <c r="AS81" s="300"/>
      <c r="AT81" s="301"/>
      <c r="AU81" s="301"/>
      <c r="AV81" s="301"/>
      <c r="AW81" s="311"/>
      <c r="AX81" s="312"/>
      <c r="AY81" s="312"/>
      <c r="AZ81" s="313"/>
      <c r="BA81" s="311"/>
      <c r="BB81" s="312"/>
      <c r="BC81" s="312"/>
      <c r="BD81" s="313"/>
      <c r="BE81" s="311"/>
      <c r="BF81" s="312"/>
      <c r="BG81" s="312"/>
      <c r="BH81" s="313"/>
      <c r="BI81" s="311"/>
      <c r="BJ81" s="312"/>
      <c r="BK81" s="312"/>
      <c r="BL81" s="313"/>
      <c r="BM81" s="311"/>
      <c r="BN81" s="312"/>
      <c r="BO81" s="312"/>
      <c r="BP81" s="313"/>
      <c r="BQ81" s="166">
        <f>SUM(Rezultati!E81:BP81)</f>
        <v>0</v>
      </c>
      <c r="BR81" s="167">
        <f>COUNT(Rezultati!E81:BP81)</f>
        <v>0</v>
      </c>
      <c r="BS81" s="434"/>
      <c r="BT81" s="215" t="e">
        <f>Rezultati!BQ81/Rezultati!BR81</f>
        <v>#DIV/0!</v>
      </c>
      <c r="BU81" s="435"/>
      <c r="BV81" s="128" t="str">
        <f t="shared" si="2"/>
        <v>aklais rezultāts</v>
      </c>
      <c r="BW81" s="129"/>
      <c r="BX81" s="129"/>
      <c r="BY81" s="129"/>
      <c r="BZ81" s="129"/>
      <c r="CA81" s="129"/>
      <c r="CB81" s="129"/>
      <c r="CC81" s="129"/>
      <c r="CD81" s="129"/>
      <c r="CE81" s="153"/>
      <c r="CF81" s="130"/>
      <c r="CG81" s="130"/>
      <c r="CH81" s="130"/>
      <c r="CI81" s="130"/>
      <c r="CJ81" s="130"/>
      <c r="CK81" s="130"/>
      <c r="CL81" s="130"/>
      <c r="CM81" s="130"/>
      <c r="CN81" s="130"/>
      <c r="CO81" s="130"/>
      <c r="CP81" s="130"/>
    </row>
    <row r="82" spans="1:94" ht="15.75" customHeight="1">
      <c r="A82" s="136" t="s">
        <v>38</v>
      </c>
      <c r="B82" s="168"/>
      <c r="C82" s="182">
        <v>0</v>
      </c>
      <c r="D82" s="139">
        <f>Rezultati!C82*Rezultati!BR82</f>
        <v>0</v>
      </c>
      <c r="E82" s="314"/>
      <c r="F82" s="315"/>
      <c r="G82" s="315"/>
      <c r="H82" s="316"/>
      <c r="I82" s="314"/>
      <c r="J82" s="315"/>
      <c r="K82" s="315"/>
      <c r="L82" s="316"/>
      <c r="M82" s="314"/>
      <c r="N82" s="315"/>
      <c r="O82" s="315"/>
      <c r="P82" s="316"/>
      <c r="Q82" s="314"/>
      <c r="R82" s="315"/>
      <c r="S82" s="315"/>
      <c r="T82" s="316"/>
      <c r="U82" s="314"/>
      <c r="V82" s="315"/>
      <c r="W82" s="315"/>
      <c r="X82" s="316"/>
      <c r="Y82" s="314"/>
      <c r="Z82" s="315"/>
      <c r="AA82" s="315"/>
      <c r="AB82" s="316"/>
      <c r="AC82" s="314"/>
      <c r="AD82" s="315"/>
      <c r="AE82" s="315"/>
      <c r="AF82" s="316"/>
      <c r="AG82" s="314"/>
      <c r="AH82" s="315"/>
      <c r="AI82" s="315"/>
      <c r="AJ82" s="316"/>
      <c r="AK82" s="311"/>
      <c r="AL82" s="312"/>
      <c r="AM82" s="312"/>
      <c r="AN82" s="313"/>
      <c r="AO82" s="311"/>
      <c r="AP82" s="312"/>
      <c r="AQ82" s="312"/>
      <c r="AR82" s="313"/>
      <c r="AS82" s="300"/>
      <c r="AT82" s="301"/>
      <c r="AU82" s="301"/>
      <c r="AV82" s="301"/>
      <c r="AW82" s="311"/>
      <c r="AX82" s="312"/>
      <c r="AY82" s="312"/>
      <c r="AZ82" s="313"/>
      <c r="BA82" s="311"/>
      <c r="BB82" s="312"/>
      <c r="BC82" s="312"/>
      <c r="BD82" s="313"/>
      <c r="BE82" s="311"/>
      <c r="BF82" s="312"/>
      <c r="BG82" s="312"/>
      <c r="BH82" s="313"/>
      <c r="BI82" s="311"/>
      <c r="BJ82" s="312"/>
      <c r="BK82" s="312"/>
      <c r="BL82" s="313"/>
      <c r="BM82" s="311"/>
      <c r="BN82" s="312"/>
      <c r="BO82" s="312"/>
      <c r="BP82" s="313"/>
      <c r="BQ82" s="166">
        <f>SUM(Rezultati!E82:BP82)</f>
        <v>0</v>
      </c>
      <c r="BR82" s="167">
        <f>COUNT(Rezultati!E82:BP82)</f>
        <v>0</v>
      </c>
      <c r="BS82" s="434"/>
      <c r="BT82" s="215" t="e">
        <f>Rezultati!BQ82/Rezultati!BR82</f>
        <v>#DIV/0!</v>
      </c>
      <c r="BU82" s="435"/>
      <c r="BV82" s="128">
        <f t="shared" si="2"/>
        <v>0</v>
      </c>
      <c r="BW82" s="129"/>
      <c r="BX82" s="129"/>
      <c r="BY82" s="129"/>
      <c r="BZ82" s="129"/>
      <c r="CA82" s="129"/>
      <c r="CB82" s="129"/>
      <c r="CC82" s="129"/>
      <c r="CD82" s="129"/>
      <c r="CE82" s="153"/>
      <c r="CF82" s="130"/>
      <c r="CG82" s="130"/>
      <c r="CH82" s="130"/>
      <c r="CI82" s="130"/>
      <c r="CJ82" s="130"/>
      <c r="CK82" s="130"/>
      <c r="CL82" s="130"/>
      <c r="CM82" s="130"/>
      <c r="CN82" s="130"/>
      <c r="CO82" s="130"/>
      <c r="CP82" s="130"/>
    </row>
    <row r="83" spans="1:94" ht="16.5" customHeight="1">
      <c r="A83" s="234" t="s">
        <v>38</v>
      </c>
      <c r="B83" s="181"/>
      <c r="C83" s="191">
        <v>0</v>
      </c>
      <c r="D83" s="139">
        <f>Rezultati!C83*Rezultati!BR83</f>
        <v>0</v>
      </c>
      <c r="E83" s="314"/>
      <c r="F83" s="315"/>
      <c r="G83" s="315"/>
      <c r="H83" s="316"/>
      <c r="I83" s="314"/>
      <c r="J83" s="315"/>
      <c r="K83" s="315"/>
      <c r="L83" s="316"/>
      <c r="M83" s="314"/>
      <c r="N83" s="315"/>
      <c r="O83" s="315"/>
      <c r="P83" s="316"/>
      <c r="Q83" s="314"/>
      <c r="R83" s="315"/>
      <c r="S83" s="315"/>
      <c r="T83" s="316"/>
      <c r="U83" s="314"/>
      <c r="V83" s="315"/>
      <c r="W83" s="315"/>
      <c r="X83" s="316"/>
      <c r="Y83" s="314"/>
      <c r="Z83" s="315"/>
      <c r="AA83" s="315"/>
      <c r="AB83" s="316"/>
      <c r="AC83" s="314"/>
      <c r="AD83" s="315"/>
      <c r="AE83" s="315"/>
      <c r="AF83" s="316"/>
      <c r="AG83" s="314"/>
      <c r="AH83" s="315"/>
      <c r="AI83" s="315"/>
      <c r="AJ83" s="316"/>
      <c r="AK83" s="311"/>
      <c r="AL83" s="312"/>
      <c r="AM83" s="312"/>
      <c r="AN83" s="313"/>
      <c r="AO83" s="311"/>
      <c r="AP83" s="312"/>
      <c r="AQ83" s="312"/>
      <c r="AR83" s="313"/>
      <c r="AS83" s="300"/>
      <c r="AT83" s="301"/>
      <c r="AU83" s="301"/>
      <c r="AV83" s="301"/>
      <c r="AW83" s="311"/>
      <c r="AX83" s="312"/>
      <c r="AY83" s="312"/>
      <c r="AZ83" s="313"/>
      <c r="BA83" s="311"/>
      <c r="BB83" s="312"/>
      <c r="BC83" s="312"/>
      <c r="BD83" s="313"/>
      <c r="BE83" s="311"/>
      <c r="BF83" s="312"/>
      <c r="BG83" s="312"/>
      <c r="BH83" s="313"/>
      <c r="BI83" s="311"/>
      <c r="BJ83" s="312"/>
      <c r="BK83" s="312"/>
      <c r="BL83" s="313"/>
      <c r="BM83" s="311"/>
      <c r="BN83" s="312"/>
      <c r="BO83" s="312"/>
      <c r="BP83" s="313"/>
      <c r="BQ83" s="166">
        <f>SUM(Rezultati!E83:BP83)</f>
        <v>0</v>
      </c>
      <c r="BR83" s="167">
        <f>COUNT(Rezultati!E83:BP83)</f>
        <v>0</v>
      </c>
      <c r="BS83" s="434"/>
      <c r="BT83" s="215" t="e">
        <f>Rezultati!BQ83/Rezultati!BR83</f>
        <v>#DIV/0!</v>
      </c>
      <c r="BU83" s="435"/>
      <c r="BV83" s="128">
        <f t="shared" si="2"/>
        <v>0</v>
      </c>
      <c r="BW83" s="129"/>
      <c r="BX83" s="129"/>
      <c r="BY83" s="129"/>
      <c r="BZ83" s="129"/>
      <c r="CA83" s="129"/>
      <c r="CB83" s="129"/>
      <c r="CC83" s="129"/>
      <c r="CD83" s="129"/>
      <c r="CE83" s="153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</row>
    <row r="84" spans="1:94" ht="16.5" customHeight="1">
      <c r="A84" s="246" t="s">
        <v>38</v>
      </c>
      <c r="B84" s="247"/>
      <c r="C84" s="192">
        <v>0</v>
      </c>
      <c r="D84" s="193">
        <f>Rezultati!C84*Rezultati!BR84</f>
        <v>0</v>
      </c>
      <c r="E84" s="199"/>
      <c r="F84" s="200"/>
      <c r="G84" s="200"/>
      <c r="H84" s="317"/>
      <c r="I84" s="199"/>
      <c r="J84" s="200"/>
      <c r="K84" s="200"/>
      <c r="L84" s="317"/>
      <c r="M84" s="199"/>
      <c r="N84" s="200"/>
      <c r="O84" s="200"/>
      <c r="P84" s="317"/>
      <c r="Q84" s="199"/>
      <c r="R84" s="200"/>
      <c r="S84" s="200"/>
      <c r="T84" s="317"/>
      <c r="U84" s="199"/>
      <c r="V84" s="200"/>
      <c r="W84" s="200"/>
      <c r="X84" s="317"/>
      <c r="Y84" s="199"/>
      <c r="Z84" s="200"/>
      <c r="AA84" s="200"/>
      <c r="AB84" s="317"/>
      <c r="AC84" s="199"/>
      <c r="AD84" s="200"/>
      <c r="AE84" s="200"/>
      <c r="AF84" s="317"/>
      <c r="AG84" s="199"/>
      <c r="AH84" s="200"/>
      <c r="AI84" s="200"/>
      <c r="AJ84" s="317"/>
      <c r="AK84" s="320"/>
      <c r="AL84" s="321"/>
      <c r="AM84" s="321"/>
      <c r="AN84" s="322"/>
      <c r="AO84" s="320"/>
      <c r="AP84" s="321"/>
      <c r="AQ84" s="321"/>
      <c r="AR84" s="322"/>
      <c r="AS84" s="318"/>
      <c r="AT84" s="319"/>
      <c r="AU84" s="319"/>
      <c r="AV84" s="319"/>
      <c r="AW84" s="320"/>
      <c r="AX84" s="321"/>
      <c r="AY84" s="321"/>
      <c r="AZ84" s="322"/>
      <c r="BA84" s="320"/>
      <c r="BB84" s="321"/>
      <c r="BC84" s="321"/>
      <c r="BD84" s="322"/>
      <c r="BE84" s="320"/>
      <c r="BF84" s="321"/>
      <c r="BG84" s="321"/>
      <c r="BH84" s="322"/>
      <c r="BI84" s="323"/>
      <c r="BJ84" s="324"/>
      <c r="BK84" s="324"/>
      <c r="BL84" s="325"/>
      <c r="BM84" s="320"/>
      <c r="BN84" s="321"/>
      <c r="BO84" s="321"/>
      <c r="BP84" s="322"/>
      <c r="BQ84" s="202">
        <f>SUM(Rezultati!E84:BP84)</f>
        <v>0</v>
      </c>
      <c r="BR84" s="203">
        <f>COUNT(Rezultati!E84:BP84)</f>
        <v>0</v>
      </c>
      <c r="BS84" s="434"/>
      <c r="BT84" s="215" t="e">
        <f>Rezultati!BQ84/Rezultati!BR84</f>
        <v>#DIV/0!</v>
      </c>
      <c r="BU84" s="435"/>
      <c r="BV84" s="128">
        <f t="shared" si="2"/>
        <v>0</v>
      </c>
      <c r="BW84" s="129"/>
      <c r="BX84" s="129"/>
      <c r="BY84" s="129"/>
      <c r="BZ84" s="129"/>
      <c r="CA84" s="129"/>
      <c r="CB84" s="129"/>
      <c r="CC84" s="129"/>
      <c r="CD84" s="129"/>
      <c r="CE84" s="153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</row>
    <row r="85" spans="1:94" ht="16.5" customHeight="1">
      <c r="A85" s="326" t="str">
        <f>Punkti!A38</f>
        <v>Korness</v>
      </c>
      <c r="B85" s="216"/>
      <c r="C85" s="327">
        <v>8</v>
      </c>
      <c r="D85" s="328">
        <f>Rezultati!C85*Rezultati!BR85</f>
        <v>0</v>
      </c>
      <c r="E85" s="297"/>
      <c r="F85" s="298"/>
      <c r="G85" s="298"/>
      <c r="H85" s="299"/>
      <c r="I85" s="297"/>
      <c r="J85" s="298"/>
      <c r="K85" s="298"/>
      <c r="L85" s="299"/>
      <c r="M85" s="297"/>
      <c r="N85" s="298"/>
      <c r="O85" s="298"/>
      <c r="P85" s="299"/>
      <c r="Q85" s="297"/>
      <c r="R85" s="298"/>
      <c r="S85" s="298"/>
      <c r="T85" s="299"/>
      <c r="U85" s="297"/>
      <c r="V85" s="298"/>
      <c r="W85" s="298"/>
      <c r="X85" s="299"/>
      <c r="Y85" s="297"/>
      <c r="Z85" s="298"/>
      <c r="AA85" s="298"/>
      <c r="AB85" s="299"/>
      <c r="AC85" s="297"/>
      <c r="AD85" s="298"/>
      <c r="AE85" s="298"/>
      <c r="AF85" s="299"/>
      <c r="AG85" s="297"/>
      <c r="AH85" s="298"/>
      <c r="AI85" s="298"/>
      <c r="AJ85" s="299"/>
      <c r="AK85" s="302"/>
      <c r="AL85" s="303"/>
      <c r="AM85" s="303"/>
      <c r="AN85" s="304"/>
      <c r="AO85" s="302"/>
      <c r="AP85" s="303"/>
      <c r="AQ85" s="303"/>
      <c r="AR85" s="304"/>
      <c r="AS85" s="302"/>
      <c r="AT85" s="303"/>
      <c r="AU85" s="303"/>
      <c r="AV85" s="304"/>
      <c r="AW85" s="300"/>
      <c r="AX85" s="301"/>
      <c r="AY85" s="301"/>
      <c r="AZ85" s="301"/>
      <c r="BA85" s="302"/>
      <c r="BB85" s="303"/>
      <c r="BC85" s="303"/>
      <c r="BD85" s="304"/>
      <c r="BE85" s="302"/>
      <c r="BF85" s="303"/>
      <c r="BG85" s="303"/>
      <c r="BH85" s="304"/>
      <c r="BI85" s="302"/>
      <c r="BJ85" s="303"/>
      <c r="BK85" s="303"/>
      <c r="BL85" s="329"/>
      <c r="BM85" s="330"/>
      <c r="BN85" s="303"/>
      <c r="BO85" s="303"/>
      <c r="BP85" s="304"/>
      <c r="BQ85" s="150">
        <f>SUM(Rezultati!E85:BP85)</f>
        <v>0</v>
      </c>
      <c r="BR85" s="151">
        <f>COUNT(Rezultati!E85:BP85)</f>
        <v>0</v>
      </c>
      <c r="BS85" s="434">
        <f>SUM((Rezultati!BQ85+Rezultati!BQ86+Rezultati!BQ87+Rezultati!BQ88+Rezultati!BQ89+Rezultati!BQ90+Rezultati!BQ91)/(Rezultati!BR85+Rezultati!BR86+Rezultati!BR87+Rezultati!BR88+Rezultati!BR89+Rezultati!BR90+Rezultati!BR91))</f>
        <v>169.66666666666666</v>
      </c>
      <c r="BT85" s="215" t="e">
        <f>Rezultati!BQ85/Rezultati!BR85-8</f>
        <v>#DIV/0!</v>
      </c>
      <c r="BU85" s="435" t="str">
        <f>AW2</f>
        <v>Korness</v>
      </c>
      <c r="BV85" s="128">
        <f t="shared" si="2"/>
        <v>0</v>
      </c>
      <c r="BW85" s="129"/>
      <c r="BX85" s="129"/>
      <c r="BY85" s="129"/>
      <c r="BZ85" s="129"/>
      <c r="CA85" s="129"/>
      <c r="CB85" s="129"/>
      <c r="CC85" s="129"/>
      <c r="CD85" s="129"/>
      <c r="CE85" s="153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</row>
    <row r="86" spans="1:94" ht="16.5" customHeight="1">
      <c r="A86" s="136" t="s">
        <v>39</v>
      </c>
      <c r="B86" s="168" t="s">
        <v>95</v>
      </c>
      <c r="C86" s="182">
        <v>0</v>
      </c>
      <c r="D86" s="139">
        <f>Rezultati!C86*Rezultati!BR86</f>
        <v>0</v>
      </c>
      <c r="E86" s="305"/>
      <c r="F86" s="306"/>
      <c r="G86" s="306"/>
      <c r="H86" s="307"/>
      <c r="I86" s="305"/>
      <c r="J86" s="306"/>
      <c r="K86" s="306"/>
      <c r="L86" s="307"/>
      <c r="M86" s="305"/>
      <c r="N86" s="306"/>
      <c r="O86" s="306"/>
      <c r="P86" s="307"/>
      <c r="Q86" s="305"/>
      <c r="R86" s="306"/>
      <c r="S86" s="306"/>
      <c r="T86" s="307"/>
      <c r="U86" s="305"/>
      <c r="V86" s="306"/>
      <c r="W86" s="306"/>
      <c r="X86" s="307"/>
      <c r="Y86" s="305"/>
      <c r="Z86" s="306"/>
      <c r="AA86" s="306"/>
      <c r="AB86" s="307"/>
      <c r="AC86" s="305"/>
      <c r="AD86" s="306"/>
      <c r="AE86" s="306"/>
      <c r="AF86" s="307"/>
      <c r="AG86" s="305"/>
      <c r="AH86" s="306"/>
      <c r="AI86" s="306"/>
      <c r="AJ86" s="307"/>
      <c r="AK86" s="308">
        <v>174</v>
      </c>
      <c r="AL86" s="309">
        <v>220</v>
      </c>
      <c r="AM86" s="309">
        <v>192</v>
      </c>
      <c r="AN86" s="310">
        <v>169</v>
      </c>
      <c r="AO86" s="308">
        <v>134</v>
      </c>
      <c r="AP86" s="309">
        <v>159</v>
      </c>
      <c r="AQ86" s="309">
        <v>171</v>
      </c>
      <c r="AR86" s="310">
        <v>125</v>
      </c>
      <c r="AS86" s="308">
        <v>149</v>
      </c>
      <c r="AT86" s="309">
        <v>126</v>
      </c>
      <c r="AU86" s="309">
        <v>146</v>
      </c>
      <c r="AV86" s="310">
        <v>185</v>
      </c>
      <c r="AW86" s="300"/>
      <c r="AX86" s="301"/>
      <c r="AY86" s="301"/>
      <c r="AZ86" s="301"/>
      <c r="BA86" s="308">
        <v>152</v>
      </c>
      <c r="BB86" s="309">
        <v>150</v>
      </c>
      <c r="BC86" s="309">
        <v>184</v>
      </c>
      <c r="BD86" s="310">
        <v>178</v>
      </c>
      <c r="BE86" s="308">
        <v>150</v>
      </c>
      <c r="BF86" s="309">
        <v>152</v>
      </c>
      <c r="BG86" s="309">
        <v>193</v>
      </c>
      <c r="BH86" s="310">
        <v>169</v>
      </c>
      <c r="BI86" s="308">
        <v>159</v>
      </c>
      <c r="BJ86" s="309">
        <v>129</v>
      </c>
      <c r="BK86" s="309">
        <v>135</v>
      </c>
      <c r="BL86" s="331">
        <v>187</v>
      </c>
      <c r="BM86" s="332">
        <v>171</v>
      </c>
      <c r="BN86" s="309">
        <v>163</v>
      </c>
      <c r="BO86" s="309">
        <v>160</v>
      </c>
      <c r="BP86" s="310">
        <v>141</v>
      </c>
      <c r="BQ86" s="166">
        <f>SUM(Rezultati!E86:BP86)</f>
        <v>4523</v>
      </c>
      <c r="BR86" s="167">
        <f>COUNT(Rezultati!E86:BP86)</f>
        <v>28</v>
      </c>
      <c r="BS86" s="434"/>
      <c r="BT86" s="215">
        <f>Rezultati!BQ86/Rezultati!BR86</f>
        <v>161.53571428571428</v>
      </c>
      <c r="BU86" s="435"/>
      <c r="BV86" s="128" t="str">
        <f t="shared" si="2"/>
        <v>Gints Adakovskis</v>
      </c>
      <c r="BW86" s="129"/>
      <c r="BX86" s="130"/>
      <c r="BY86" s="130"/>
      <c r="BZ86" s="130"/>
      <c r="CA86" s="130"/>
      <c r="CB86" s="130"/>
      <c r="CC86" s="130"/>
      <c r="CD86" s="130"/>
      <c r="CE86" s="129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</row>
    <row r="87" spans="1:94" ht="16.5" customHeight="1">
      <c r="A87" s="136" t="s">
        <v>39</v>
      </c>
      <c r="B87" s="168" t="s">
        <v>103</v>
      </c>
      <c r="C87" s="182">
        <v>0</v>
      </c>
      <c r="D87" s="139">
        <f>Rezultati!C87*Rezultati!BR87</f>
        <v>0</v>
      </c>
      <c r="E87" s="305"/>
      <c r="F87" s="306"/>
      <c r="G87" s="306"/>
      <c r="H87" s="307"/>
      <c r="I87" s="305"/>
      <c r="J87" s="306"/>
      <c r="K87" s="306"/>
      <c r="L87" s="307"/>
      <c r="M87" s="305"/>
      <c r="N87" s="306"/>
      <c r="O87" s="306"/>
      <c r="P87" s="307"/>
      <c r="Q87" s="305"/>
      <c r="R87" s="306"/>
      <c r="S87" s="306"/>
      <c r="T87" s="307"/>
      <c r="U87" s="305"/>
      <c r="V87" s="306"/>
      <c r="W87" s="306"/>
      <c r="X87" s="307"/>
      <c r="Y87" s="305"/>
      <c r="Z87" s="306"/>
      <c r="AA87" s="306"/>
      <c r="AB87" s="307"/>
      <c r="AC87" s="305"/>
      <c r="AD87" s="306"/>
      <c r="AE87" s="306"/>
      <c r="AF87" s="307"/>
      <c r="AG87" s="305"/>
      <c r="AH87" s="306"/>
      <c r="AI87" s="306"/>
      <c r="AJ87" s="307"/>
      <c r="AK87" s="311">
        <v>138</v>
      </c>
      <c r="AL87" s="312">
        <v>123</v>
      </c>
      <c r="AM87" s="312">
        <v>170</v>
      </c>
      <c r="AN87" s="313">
        <v>134</v>
      </c>
      <c r="AO87" s="311">
        <v>191</v>
      </c>
      <c r="AP87" s="312">
        <v>159</v>
      </c>
      <c r="AQ87" s="312">
        <v>210</v>
      </c>
      <c r="AR87" s="313">
        <v>188</v>
      </c>
      <c r="AS87" s="311">
        <v>167</v>
      </c>
      <c r="AT87" s="312">
        <v>117</v>
      </c>
      <c r="AU87" s="312">
        <v>134</v>
      </c>
      <c r="AV87" s="313">
        <v>171</v>
      </c>
      <c r="AW87" s="300"/>
      <c r="AX87" s="301"/>
      <c r="AY87" s="301"/>
      <c r="AZ87" s="301"/>
      <c r="BA87" s="311">
        <v>184</v>
      </c>
      <c r="BB87" s="312">
        <v>201</v>
      </c>
      <c r="BC87" s="312">
        <v>172</v>
      </c>
      <c r="BD87" s="313">
        <v>196</v>
      </c>
      <c r="BE87" s="311">
        <v>193</v>
      </c>
      <c r="BF87" s="312">
        <v>163</v>
      </c>
      <c r="BG87" s="312">
        <v>137</v>
      </c>
      <c r="BH87" s="313">
        <v>168</v>
      </c>
      <c r="BI87" s="308">
        <v>204</v>
      </c>
      <c r="BJ87" s="309">
        <v>165</v>
      </c>
      <c r="BK87" s="309">
        <v>214</v>
      </c>
      <c r="BL87" s="331">
        <v>181</v>
      </c>
      <c r="BM87" s="333">
        <v>204</v>
      </c>
      <c r="BN87" s="312">
        <v>144</v>
      </c>
      <c r="BO87" s="312">
        <v>158</v>
      </c>
      <c r="BP87" s="313">
        <v>167</v>
      </c>
      <c r="BQ87" s="166">
        <f>SUM(Rezultati!E87:BP87)</f>
        <v>4753</v>
      </c>
      <c r="BR87" s="167">
        <f>COUNT(Rezultati!E87:BP87)</f>
        <v>28</v>
      </c>
      <c r="BS87" s="434"/>
      <c r="BT87" s="215">
        <f>Rezultati!BQ87/Rezultati!BR87</f>
        <v>169.75</v>
      </c>
      <c r="BU87" s="435"/>
      <c r="BV87" s="128" t="str">
        <f t="shared" si="2"/>
        <v>Valdis Skudra</v>
      </c>
      <c r="BW87" s="129"/>
      <c r="BX87" s="130"/>
      <c r="BY87" s="130"/>
      <c r="BZ87" s="130"/>
      <c r="CA87" s="130"/>
      <c r="CB87" s="130"/>
      <c r="CC87" s="130"/>
      <c r="CD87" s="130"/>
      <c r="CE87" s="129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</row>
    <row r="88" spans="1:94" ht="16.5" customHeight="1">
      <c r="A88" s="136" t="s">
        <v>39</v>
      </c>
      <c r="B88" s="168" t="s">
        <v>104</v>
      </c>
      <c r="C88" s="182">
        <v>0</v>
      </c>
      <c r="D88" s="139">
        <f>Rezultati!C88*Rezultati!BR88</f>
        <v>0</v>
      </c>
      <c r="E88" s="305"/>
      <c r="F88" s="306"/>
      <c r="G88" s="306"/>
      <c r="H88" s="307"/>
      <c r="I88" s="305"/>
      <c r="J88" s="306"/>
      <c r="K88" s="306"/>
      <c r="L88" s="307"/>
      <c r="M88" s="305"/>
      <c r="N88" s="306"/>
      <c r="O88" s="306"/>
      <c r="P88" s="307"/>
      <c r="Q88" s="305"/>
      <c r="R88" s="306"/>
      <c r="S88" s="306"/>
      <c r="T88" s="307"/>
      <c r="U88" s="305"/>
      <c r="V88" s="306"/>
      <c r="W88" s="306"/>
      <c r="X88" s="307"/>
      <c r="Y88" s="305"/>
      <c r="Z88" s="306"/>
      <c r="AA88" s="306"/>
      <c r="AB88" s="307"/>
      <c r="AC88" s="305"/>
      <c r="AD88" s="306"/>
      <c r="AE88" s="306"/>
      <c r="AF88" s="307"/>
      <c r="AG88" s="305"/>
      <c r="AH88" s="306"/>
      <c r="AI88" s="306"/>
      <c r="AJ88" s="307"/>
      <c r="AK88" s="311">
        <v>241</v>
      </c>
      <c r="AL88" s="312">
        <v>172</v>
      </c>
      <c r="AM88" s="312">
        <v>179</v>
      </c>
      <c r="AN88" s="313">
        <v>171</v>
      </c>
      <c r="AO88" s="311">
        <v>166</v>
      </c>
      <c r="AP88" s="312">
        <v>188</v>
      </c>
      <c r="AQ88" s="312">
        <v>178</v>
      </c>
      <c r="AR88" s="313">
        <v>174</v>
      </c>
      <c r="AS88" s="311">
        <v>143</v>
      </c>
      <c r="AT88" s="312">
        <v>157</v>
      </c>
      <c r="AU88" s="312">
        <v>203</v>
      </c>
      <c r="AV88" s="313">
        <v>167</v>
      </c>
      <c r="AW88" s="300"/>
      <c r="AX88" s="301"/>
      <c r="AY88" s="301"/>
      <c r="AZ88" s="301"/>
      <c r="BA88" s="311">
        <v>173</v>
      </c>
      <c r="BB88" s="312">
        <v>126</v>
      </c>
      <c r="BC88" s="312">
        <v>165</v>
      </c>
      <c r="BD88" s="313">
        <v>201</v>
      </c>
      <c r="BE88" s="311">
        <v>180</v>
      </c>
      <c r="BF88" s="334">
        <v>189</v>
      </c>
      <c r="BG88" s="312">
        <v>155</v>
      </c>
      <c r="BH88" s="313">
        <v>232</v>
      </c>
      <c r="BI88" s="311">
        <v>128</v>
      </c>
      <c r="BJ88" s="312">
        <v>160</v>
      </c>
      <c r="BK88" s="312">
        <v>211</v>
      </c>
      <c r="BL88" s="335">
        <v>176</v>
      </c>
      <c r="BM88" s="333">
        <v>167</v>
      </c>
      <c r="BN88" s="312">
        <v>213</v>
      </c>
      <c r="BO88" s="312">
        <v>181</v>
      </c>
      <c r="BP88" s="313">
        <v>180</v>
      </c>
      <c r="BQ88" s="166">
        <f>SUM(Rezultati!E88:BP88)</f>
        <v>4976</v>
      </c>
      <c r="BR88" s="167">
        <f>COUNT(Rezultati!E88:BP88)</f>
        <v>28</v>
      </c>
      <c r="BS88" s="434"/>
      <c r="BT88" s="215">
        <f>Rezultati!BQ88/Rezultati!BR88</f>
        <v>177.71428571428572</v>
      </c>
      <c r="BU88" s="435"/>
      <c r="BV88" s="128" t="str">
        <f t="shared" si="2"/>
        <v>Sigutis Briedis</v>
      </c>
      <c r="BW88" s="129"/>
      <c r="BX88" s="130"/>
      <c r="BY88" s="130"/>
      <c r="BZ88" s="130"/>
      <c r="CA88" s="130"/>
      <c r="CB88" s="130"/>
      <c r="CC88" s="130"/>
      <c r="CD88" s="130"/>
      <c r="CE88" s="129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</row>
    <row r="89" spans="1:94" ht="16.5" customHeight="1">
      <c r="A89" s="136" t="s">
        <v>39</v>
      </c>
      <c r="B89" s="168" t="s">
        <v>105</v>
      </c>
      <c r="C89" s="182">
        <v>0</v>
      </c>
      <c r="D89" s="139">
        <f>Rezultati!C89*Rezultati!BR89</f>
        <v>0</v>
      </c>
      <c r="E89" s="314"/>
      <c r="F89" s="315"/>
      <c r="G89" s="315"/>
      <c r="H89" s="316"/>
      <c r="I89" s="314"/>
      <c r="J89" s="315"/>
      <c r="K89" s="315"/>
      <c r="L89" s="316"/>
      <c r="M89" s="314"/>
      <c r="N89" s="315"/>
      <c r="O89" s="315"/>
      <c r="P89" s="316"/>
      <c r="Q89" s="314"/>
      <c r="R89" s="315"/>
      <c r="S89" s="315"/>
      <c r="T89" s="316"/>
      <c r="U89" s="314"/>
      <c r="V89" s="315"/>
      <c r="W89" s="315"/>
      <c r="X89" s="316"/>
      <c r="Y89" s="314"/>
      <c r="Z89" s="315"/>
      <c r="AA89" s="315"/>
      <c r="AB89" s="316"/>
      <c r="AC89" s="314"/>
      <c r="AD89" s="315"/>
      <c r="AE89" s="315"/>
      <c r="AF89" s="316"/>
      <c r="AG89" s="314"/>
      <c r="AH89" s="315"/>
      <c r="AI89" s="315"/>
      <c r="AJ89" s="316"/>
      <c r="AK89" s="311"/>
      <c r="AL89" s="312"/>
      <c r="AM89" s="312"/>
      <c r="AN89" s="313"/>
      <c r="AO89" s="311"/>
      <c r="AP89" s="312"/>
      <c r="AQ89" s="312"/>
      <c r="AR89" s="313"/>
      <c r="AS89" s="311"/>
      <c r="AT89" s="312"/>
      <c r="AU89" s="312"/>
      <c r="AV89" s="313"/>
      <c r="AW89" s="300"/>
      <c r="AX89" s="301"/>
      <c r="AY89" s="301"/>
      <c r="AZ89" s="301"/>
      <c r="BA89" s="311"/>
      <c r="BB89" s="312"/>
      <c r="BC89" s="312"/>
      <c r="BD89" s="313"/>
      <c r="BE89" s="311"/>
      <c r="BF89" s="312"/>
      <c r="BG89" s="312"/>
      <c r="BH89" s="313"/>
      <c r="BI89" s="311"/>
      <c r="BJ89" s="312"/>
      <c r="BK89" s="312"/>
      <c r="BL89" s="335"/>
      <c r="BM89" s="333"/>
      <c r="BN89" s="312"/>
      <c r="BO89" s="312"/>
      <c r="BP89" s="313"/>
      <c r="BQ89" s="166">
        <f>SUM(Rezultati!E89:BP89)</f>
        <v>0</v>
      </c>
      <c r="BR89" s="167">
        <f>COUNT(Rezultati!E89:BP89)</f>
        <v>0</v>
      </c>
      <c r="BS89" s="434"/>
      <c r="BT89" s="215" t="e">
        <f>Rezultati!BQ89/Rezultati!BR89</f>
        <v>#DIV/0!</v>
      </c>
      <c r="BU89" s="435"/>
      <c r="BV89" s="128" t="str">
        <f t="shared" si="2"/>
        <v>Jānis Adakovskis</v>
      </c>
      <c r="BW89" s="129"/>
      <c r="BX89" s="130"/>
      <c r="BY89" s="130"/>
      <c r="BZ89" s="130"/>
      <c r="CA89" s="130"/>
      <c r="CB89" s="130"/>
      <c r="CC89" s="130"/>
      <c r="CD89" s="130"/>
      <c r="CE89" s="129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</row>
    <row r="90" spans="1:94" ht="16.5" customHeight="1">
      <c r="A90" s="136" t="s">
        <v>39</v>
      </c>
      <c r="B90" s="168"/>
      <c r="C90" s="182">
        <v>0</v>
      </c>
      <c r="D90" s="139">
        <f>Rezultati!C90*Rezultati!BR90</f>
        <v>0</v>
      </c>
      <c r="E90" s="314"/>
      <c r="F90" s="315"/>
      <c r="G90" s="315"/>
      <c r="H90" s="316"/>
      <c r="I90" s="314"/>
      <c r="J90" s="315"/>
      <c r="K90" s="315"/>
      <c r="L90" s="316"/>
      <c r="M90" s="314"/>
      <c r="N90" s="315"/>
      <c r="O90" s="315"/>
      <c r="P90" s="316"/>
      <c r="Q90" s="314"/>
      <c r="R90" s="315"/>
      <c r="S90" s="315"/>
      <c r="T90" s="316"/>
      <c r="U90" s="314"/>
      <c r="V90" s="315"/>
      <c r="W90" s="315"/>
      <c r="X90" s="316"/>
      <c r="Y90" s="314"/>
      <c r="Z90" s="315"/>
      <c r="AA90" s="315"/>
      <c r="AB90" s="316"/>
      <c r="AC90" s="314"/>
      <c r="AD90" s="315"/>
      <c r="AE90" s="315"/>
      <c r="AF90" s="316"/>
      <c r="AG90" s="314"/>
      <c r="AH90" s="315"/>
      <c r="AI90" s="315"/>
      <c r="AJ90" s="316"/>
      <c r="AK90" s="311"/>
      <c r="AL90" s="312"/>
      <c r="AM90" s="312"/>
      <c r="AN90" s="313"/>
      <c r="AO90" s="311"/>
      <c r="AP90" s="312"/>
      <c r="AQ90" s="312"/>
      <c r="AR90" s="313"/>
      <c r="AS90" s="311"/>
      <c r="AT90" s="312"/>
      <c r="AU90" s="312"/>
      <c r="AV90" s="313"/>
      <c r="AW90" s="300"/>
      <c r="AX90" s="301"/>
      <c r="AY90" s="301"/>
      <c r="AZ90" s="301"/>
      <c r="BA90" s="311"/>
      <c r="BB90" s="312"/>
      <c r="BC90" s="312"/>
      <c r="BD90" s="313"/>
      <c r="BE90" s="311"/>
      <c r="BF90" s="312"/>
      <c r="BG90" s="312"/>
      <c r="BH90" s="313"/>
      <c r="BI90" s="311"/>
      <c r="BJ90" s="312"/>
      <c r="BK90" s="312"/>
      <c r="BL90" s="335"/>
      <c r="BM90" s="333"/>
      <c r="BN90" s="312"/>
      <c r="BO90" s="312"/>
      <c r="BP90" s="313"/>
      <c r="BQ90" s="166">
        <f>SUM(Rezultati!E90:BP90)</f>
        <v>0</v>
      </c>
      <c r="BR90" s="167">
        <f>COUNT(Rezultati!E90:BP90)</f>
        <v>0</v>
      </c>
      <c r="BS90" s="434"/>
      <c r="BT90" s="215" t="e">
        <f>Rezultati!BQ90/Rezultati!BR90</f>
        <v>#DIV/0!</v>
      </c>
      <c r="BU90" s="435"/>
      <c r="BV90" s="128">
        <f t="shared" si="2"/>
        <v>0</v>
      </c>
      <c r="BW90" s="129"/>
      <c r="BX90" s="130"/>
      <c r="BY90" s="130"/>
      <c r="BZ90" s="130"/>
      <c r="CA90" s="130"/>
      <c r="CB90" s="130"/>
      <c r="CC90" s="130"/>
      <c r="CD90" s="130"/>
      <c r="CE90" s="129"/>
      <c r="CF90" s="130"/>
      <c r="CG90" s="130"/>
      <c r="CH90" s="130"/>
      <c r="CI90" s="130"/>
      <c r="CJ90" s="130"/>
      <c r="CK90" s="130"/>
      <c r="CL90" s="130"/>
      <c r="CM90" s="130"/>
      <c r="CN90" s="130"/>
      <c r="CO90" s="130"/>
      <c r="CP90" s="130"/>
    </row>
    <row r="91" spans="1:94" ht="16.5" customHeight="1">
      <c r="A91" s="234" t="s">
        <v>39</v>
      </c>
      <c r="B91" s="181"/>
      <c r="C91" s="191">
        <v>0</v>
      </c>
      <c r="D91" s="262">
        <f>Rezultati!C91*Rezultati!BR91</f>
        <v>0</v>
      </c>
      <c r="E91" s="199"/>
      <c r="F91" s="200"/>
      <c r="G91" s="200"/>
      <c r="H91" s="317"/>
      <c r="I91" s="199"/>
      <c r="J91" s="200"/>
      <c r="K91" s="200"/>
      <c r="L91" s="317"/>
      <c r="M91" s="199"/>
      <c r="N91" s="200"/>
      <c r="O91" s="200"/>
      <c r="P91" s="317"/>
      <c r="Q91" s="199"/>
      <c r="R91" s="200"/>
      <c r="S91" s="200"/>
      <c r="T91" s="317"/>
      <c r="U91" s="199"/>
      <c r="V91" s="200"/>
      <c r="W91" s="200"/>
      <c r="X91" s="317"/>
      <c r="Y91" s="199"/>
      <c r="Z91" s="200"/>
      <c r="AA91" s="200"/>
      <c r="AB91" s="317"/>
      <c r="AC91" s="199"/>
      <c r="AD91" s="200"/>
      <c r="AE91" s="200"/>
      <c r="AF91" s="317"/>
      <c r="AG91" s="199"/>
      <c r="AH91" s="200"/>
      <c r="AI91" s="200"/>
      <c r="AJ91" s="317"/>
      <c r="AK91" s="320"/>
      <c r="AL91" s="321"/>
      <c r="AM91" s="321"/>
      <c r="AN91" s="322"/>
      <c r="AO91" s="320"/>
      <c r="AP91" s="321"/>
      <c r="AQ91" s="321"/>
      <c r="AR91" s="322"/>
      <c r="AS91" s="320"/>
      <c r="AT91" s="321"/>
      <c r="AU91" s="321"/>
      <c r="AV91" s="322"/>
      <c r="AW91" s="318"/>
      <c r="AX91" s="319"/>
      <c r="AY91" s="319"/>
      <c r="AZ91" s="319"/>
      <c r="BA91" s="320"/>
      <c r="BB91" s="321"/>
      <c r="BC91" s="321"/>
      <c r="BD91" s="322"/>
      <c r="BE91" s="320"/>
      <c r="BF91" s="321"/>
      <c r="BG91" s="321"/>
      <c r="BH91" s="322"/>
      <c r="BI91" s="320"/>
      <c r="BJ91" s="321"/>
      <c r="BK91" s="321"/>
      <c r="BL91" s="336"/>
      <c r="BM91" s="337"/>
      <c r="BN91" s="321"/>
      <c r="BO91" s="321"/>
      <c r="BP91" s="322"/>
      <c r="BQ91" s="202">
        <f>SUM(Rezultati!E91:BP91)</f>
        <v>0</v>
      </c>
      <c r="BR91" s="203">
        <f>COUNT(Rezultati!E91:BP91)</f>
        <v>0</v>
      </c>
      <c r="BS91" s="434"/>
      <c r="BT91" s="215" t="e">
        <f>Rezultati!BQ91/Rezultati!BR91</f>
        <v>#DIV/0!</v>
      </c>
      <c r="BU91" s="435"/>
      <c r="BV91" s="128">
        <f t="shared" si="2"/>
        <v>0</v>
      </c>
      <c r="BW91" s="129"/>
      <c r="BX91" s="130"/>
      <c r="BY91" s="130"/>
      <c r="BZ91" s="130"/>
      <c r="CA91" s="130"/>
      <c r="CB91" s="130"/>
      <c r="CC91" s="130"/>
      <c r="CD91" s="130"/>
      <c r="CE91" s="129"/>
      <c r="CF91" s="130"/>
      <c r="CG91" s="130"/>
      <c r="CH91" s="130"/>
      <c r="CI91" s="130"/>
      <c r="CJ91" s="130"/>
      <c r="CK91" s="130"/>
      <c r="CL91" s="130"/>
      <c r="CM91" s="130"/>
      <c r="CN91" s="130"/>
      <c r="CO91" s="130"/>
      <c r="CP91" s="130"/>
    </row>
    <row r="92" spans="1:94" ht="16.5" customHeight="1">
      <c r="A92" s="204" t="str">
        <f>Punkti!A41</f>
        <v>Universal Services</v>
      </c>
      <c r="B92" s="137" t="s">
        <v>106</v>
      </c>
      <c r="C92" s="138">
        <v>0</v>
      </c>
      <c r="D92" s="205">
        <f>Rezultati!C92*Rezultati!BR92</f>
        <v>0</v>
      </c>
      <c r="E92" s="297"/>
      <c r="F92" s="298"/>
      <c r="G92" s="298"/>
      <c r="H92" s="299"/>
      <c r="I92" s="297"/>
      <c r="J92" s="298"/>
      <c r="K92" s="298"/>
      <c r="L92" s="299"/>
      <c r="M92" s="297"/>
      <c r="N92" s="298"/>
      <c r="O92" s="298"/>
      <c r="P92" s="299"/>
      <c r="Q92" s="297"/>
      <c r="R92" s="298"/>
      <c r="S92" s="298"/>
      <c r="T92" s="299"/>
      <c r="U92" s="297"/>
      <c r="V92" s="298"/>
      <c r="W92" s="298"/>
      <c r="X92" s="299"/>
      <c r="Y92" s="297"/>
      <c r="Z92" s="298"/>
      <c r="AA92" s="298"/>
      <c r="AB92" s="299"/>
      <c r="AC92" s="297"/>
      <c r="AD92" s="298"/>
      <c r="AE92" s="298"/>
      <c r="AF92" s="299"/>
      <c r="AG92" s="297"/>
      <c r="AH92" s="298"/>
      <c r="AI92" s="298"/>
      <c r="AJ92" s="299"/>
      <c r="AK92" s="302">
        <v>178</v>
      </c>
      <c r="AL92" s="303">
        <v>200</v>
      </c>
      <c r="AM92" s="303">
        <v>194</v>
      </c>
      <c r="AN92" s="304">
        <v>191</v>
      </c>
      <c r="AO92" s="302">
        <v>235</v>
      </c>
      <c r="AP92" s="303">
        <v>177</v>
      </c>
      <c r="AQ92" s="303">
        <v>191</v>
      </c>
      <c r="AR92" s="304">
        <v>188</v>
      </c>
      <c r="AS92" s="302">
        <v>169</v>
      </c>
      <c r="AT92" s="303">
        <v>149</v>
      </c>
      <c r="AU92" s="303">
        <f>576-212-165</f>
        <v>199</v>
      </c>
      <c r="AV92" s="304">
        <v>227</v>
      </c>
      <c r="AW92" s="302">
        <v>204</v>
      </c>
      <c r="AX92" s="303">
        <v>203</v>
      </c>
      <c r="AY92" s="303">
        <v>218</v>
      </c>
      <c r="AZ92" s="304">
        <v>262</v>
      </c>
      <c r="BA92" s="300"/>
      <c r="BB92" s="301"/>
      <c r="BC92" s="301"/>
      <c r="BD92" s="301"/>
      <c r="BE92" s="302">
        <v>181</v>
      </c>
      <c r="BF92" s="303">
        <v>210</v>
      </c>
      <c r="BG92" s="303">
        <v>179</v>
      </c>
      <c r="BH92" s="304">
        <v>194</v>
      </c>
      <c r="BI92" s="308">
        <v>236</v>
      </c>
      <c r="BJ92" s="309">
        <v>213</v>
      </c>
      <c r="BK92" s="309">
        <v>250</v>
      </c>
      <c r="BL92" s="310">
        <v>202</v>
      </c>
      <c r="BM92" s="302">
        <v>182</v>
      </c>
      <c r="BN92" s="303">
        <v>207</v>
      </c>
      <c r="BO92" s="303">
        <v>246</v>
      </c>
      <c r="BP92" s="304">
        <v>190</v>
      </c>
      <c r="BQ92" s="150">
        <f>SUM(Rezultati!E92:BP92)</f>
        <v>5675</v>
      </c>
      <c r="BR92" s="151">
        <f>COUNT(Rezultati!E92:BP92)</f>
        <v>28</v>
      </c>
      <c r="BS92" s="434">
        <f>SUM((Rezultati!BQ92+Rezultati!BQ93+Rezultati!BQ94+Rezultati!BQ95+Rezultati!BQ96+Rezultati!BQ97+Rezultati!BQ98)/(Rezultati!BR92+Rezultati!BR93+Rezultati!BR94+Rezultati!BR95+Rezultati!BR96+Rezultati!BR97+Rezultati!BR98))</f>
        <v>179.75</v>
      </c>
      <c r="BT92" s="215">
        <f>Rezultati!BQ92/Rezultati!BR92</f>
        <v>202.67857142857142</v>
      </c>
      <c r="BU92" s="435" t="str">
        <f>BA2</f>
        <v>Universal Services</v>
      </c>
      <c r="BV92" s="128" t="str">
        <f t="shared" si="2"/>
        <v>Rihards Meijers</v>
      </c>
      <c r="BW92" s="129"/>
      <c r="BX92" s="130"/>
      <c r="BY92" s="130"/>
      <c r="BZ92" s="130"/>
      <c r="CA92" s="130"/>
      <c r="CB92" s="130"/>
      <c r="CC92" s="130"/>
      <c r="CD92" s="130"/>
      <c r="CE92" s="129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</row>
    <row r="93" spans="1:94" ht="16.5" customHeight="1">
      <c r="A93" s="136" t="s">
        <v>40</v>
      </c>
      <c r="B93" s="154" t="s">
        <v>107</v>
      </c>
      <c r="C93" s="267">
        <v>0</v>
      </c>
      <c r="D93" s="139">
        <f>Rezultati!C93*Rezultati!BR93</f>
        <v>0</v>
      </c>
      <c r="E93" s="305"/>
      <c r="F93" s="306"/>
      <c r="G93" s="306"/>
      <c r="H93" s="307"/>
      <c r="I93" s="305"/>
      <c r="J93" s="306"/>
      <c r="K93" s="306"/>
      <c r="L93" s="307"/>
      <c r="M93" s="305"/>
      <c r="N93" s="306"/>
      <c r="O93" s="306"/>
      <c r="P93" s="307"/>
      <c r="Q93" s="305"/>
      <c r="R93" s="306"/>
      <c r="S93" s="306"/>
      <c r="T93" s="307"/>
      <c r="U93" s="305"/>
      <c r="V93" s="306"/>
      <c r="W93" s="306"/>
      <c r="X93" s="307"/>
      <c r="Y93" s="305"/>
      <c r="Z93" s="306"/>
      <c r="AA93" s="306"/>
      <c r="AB93" s="307"/>
      <c r="AC93" s="305"/>
      <c r="AD93" s="306"/>
      <c r="AE93" s="306"/>
      <c r="AF93" s="307"/>
      <c r="AG93" s="305"/>
      <c r="AH93" s="306"/>
      <c r="AI93" s="306"/>
      <c r="AJ93" s="307"/>
      <c r="AK93" s="308">
        <v>131</v>
      </c>
      <c r="AL93" s="309">
        <v>215</v>
      </c>
      <c r="AM93" s="309">
        <v>192</v>
      </c>
      <c r="AN93" s="310">
        <v>176</v>
      </c>
      <c r="AO93" s="308"/>
      <c r="AP93" s="309"/>
      <c r="AQ93" s="309"/>
      <c r="AR93" s="310"/>
      <c r="AS93" s="308">
        <v>159</v>
      </c>
      <c r="AT93" s="309">
        <v>166</v>
      </c>
      <c r="AU93" s="309">
        <v>165</v>
      </c>
      <c r="AV93" s="310">
        <v>151</v>
      </c>
      <c r="AW93" s="308">
        <v>245</v>
      </c>
      <c r="AX93" s="309">
        <v>158</v>
      </c>
      <c r="AY93" s="309">
        <v>139</v>
      </c>
      <c r="AZ93" s="310">
        <v>180</v>
      </c>
      <c r="BA93" s="300"/>
      <c r="BB93" s="301"/>
      <c r="BC93" s="301"/>
      <c r="BD93" s="301"/>
      <c r="BE93" s="308">
        <v>157</v>
      </c>
      <c r="BF93" s="309">
        <v>168</v>
      </c>
      <c r="BG93" s="309">
        <v>159</v>
      </c>
      <c r="BH93" s="310">
        <v>158</v>
      </c>
      <c r="BI93" s="308">
        <v>164</v>
      </c>
      <c r="BJ93" s="309">
        <v>181</v>
      </c>
      <c r="BK93" s="309">
        <v>159</v>
      </c>
      <c r="BL93" s="310">
        <v>187</v>
      </c>
      <c r="BM93" s="308">
        <v>183</v>
      </c>
      <c r="BN93" s="309">
        <v>158</v>
      </c>
      <c r="BO93" s="309">
        <v>171</v>
      </c>
      <c r="BP93" s="310">
        <v>158</v>
      </c>
      <c r="BQ93" s="166">
        <f>SUM(Rezultati!E93:BP93)</f>
        <v>4080</v>
      </c>
      <c r="BR93" s="167">
        <f>COUNT(Rezultati!E93:BP93)</f>
        <v>24</v>
      </c>
      <c r="BS93" s="434"/>
      <c r="BT93" s="215">
        <f>Rezultati!BQ93/Rezultati!BR93</f>
        <v>170</v>
      </c>
      <c r="BU93" s="435"/>
      <c r="BV93" s="128" t="str">
        <f t="shared" si="2"/>
        <v>Toms Remers</v>
      </c>
      <c r="BW93" s="129"/>
      <c r="BX93" s="130"/>
      <c r="BY93" s="130"/>
      <c r="BZ93" s="130"/>
      <c r="CA93" s="130"/>
      <c r="CB93" s="130"/>
      <c r="CC93" s="130"/>
      <c r="CD93" s="130"/>
      <c r="CE93" s="129"/>
      <c r="CF93" s="130"/>
      <c r="CG93" s="130"/>
      <c r="CH93" s="130"/>
      <c r="CI93" s="130"/>
      <c r="CJ93" s="130"/>
      <c r="CK93" s="130"/>
      <c r="CL93" s="130"/>
      <c r="CM93" s="130"/>
      <c r="CN93" s="130"/>
      <c r="CO93" s="130"/>
      <c r="CP93" s="130"/>
    </row>
    <row r="94" spans="1:94" ht="15.75" customHeight="1">
      <c r="A94" s="288" t="s">
        <v>40</v>
      </c>
      <c r="B94" s="288"/>
      <c r="C94" s="338">
        <v>8</v>
      </c>
      <c r="D94" s="339">
        <f>Rezultati!C94*Rezultati!BR94</f>
        <v>0</v>
      </c>
      <c r="E94" s="305"/>
      <c r="F94" s="306"/>
      <c r="G94" s="306"/>
      <c r="H94" s="307"/>
      <c r="I94" s="305"/>
      <c r="J94" s="306"/>
      <c r="K94" s="306"/>
      <c r="L94" s="307"/>
      <c r="M94" s="305"/>
      <c r="N94" s="306"/>
      <c r="O94" s="306"/>
      <c r="P94" s="307"/>
      <c r="Q94" s="305"/>
      <c r="R94" s="306"/>
      <c r="S94" s="306"/>
      <c r="T94" s="307"/>
      <c r="U94" s="305"/>
      <c r="V94" s="306"/>
      <c r="W94" s="306"/>
      <c r="X94" s="307"/>
      <c r="Y94" s="305"/>
      <c r="Z94" s="306"/>
      <c r="AA94" s="306"/>
      <c r="AB94" s="307"/>
      <c r="AC94" s="305"/>
      <c r="AD94" s="306"/>
      <c r="AE94" s="306"/>
      <c r="AF94" s="307"/>
      <c r="AG94" s="305"/>
      <c r="AH94" s="306"/>
      <c r="AI94" s="306"/>
      <c r="AJ94" s="307"/>
      <c r="AK94" s="311"/>
      <c r="AL94" s="312"/>
      <c r="AM94" s="312"/>
      <c r="AN94" s="313"/>
      <c r="AO94" s="311"/>
      <c r="AP94" s="312"/>
      <c r="AQ94" s="312"/>
      <c r="AR94" s="313"/>
      <c r="AS94" s="311"/>
      <c r="AT94" s="312"/>
      <c r="AU94" s="312"/>
      <c r="AV94" s="313"/>
      <c r="AW94" s="311"/>
      <c r="AX94" s="312"/>
      <c r="AY94" s="312"/>
      <c r="AZ94" s="313"/>
      <c r="BA94" s="300"/>
      <c r="BB94" s="301"/>
      <c r="BC94" s="301"/>
      <c r="BD94" s="301"/>
      <c r="BE94" s="311"/>
      <c r="BF94" s="312"/>
      <c r="BG94" s="312"/>
      <c r="BH94" s="313"/>
      <c r="BI94" s="311"/>
      <c r="BJ94" s="312"/>
      <c r="BK94" s="312"/>
      <c r="BL94" s="313"/>
      <c r="BM94" s="311"/>
      <c r="BN94" s="312"/>
      <c r="BO94" s="312"/>
      <c r="BP94" s="313"/>
      <c r="BQ94" s="166">
        <f>SUM(Rezultati!E94:BP94)</f>
        <v>0</v>
      </c>
      <c r="BR94" s="167">
        <f>COUNT(Rezultati!E94:BP94)</f>
        <v>0</v>
      </c>
      <c r="BS94" s="434"/>
      <c r="BT94" s="215" t="e">
        <f>Rezultati!BQ94/Rezultati!BR94-8</f>
        <v>#DIV/0!</v>
      </c>
      <c r="BU94" s="435"/>
      <c r="BV94" s="128">
        <f t="shared" si="2"/>
        <v>0</v>
      </c>
      <c r="BW94" s="129"/>
      <c r="BX94" s="130"/>
      <c r="BY94" s="130"/>
      <c r="BZ94" s="130"/>
      <c r="CA94" s="130"/>
      <c r="CB94" s="130"/>
      <c r="CC94" s="130"/>
      <c r="CD94" s="130"/>
      <c r="CE94" s="129"/>
      <c r="CF94" s="130"/>
      <c r="CG94" s="130"/>
      <c r="CH94" s="130"/>
      <c r="CI94" s="130"/>
      <c r="CJ94" s="130"/>
      <c r="CK94" s="130"/>
      <c r="CL94" s="130"/>
      <c r="CM94" s="130"/>
      <c r="CN94" s="130"/>
      <c r="CO94" s="130"/>
      <c r="CP94" s="130"/>
    </row>
    <row r="95" spans="1:94" ht="15.75" customHeight="1">
      <c r="A95" s="136" t="s">
        <v>40</v>
      </c>
      <c r="B95" s="168" t="s">
        <v>108</v>
      </c>
      <c r="C95" s="191">
        <v>0</v>
      </c>
      <c r="D95" s="139">
        <f>Rezultati!C95*Rezultati!BR95</f>
        <v>0</v>
      </c>
      <c r="E95" s="305"/>
      <c r="F95" s="306"/>
      <c r="G95" s="306"/>
      <c r="H95" s="307"/>
      <c r="I95" s="305"/>
      <c r="J95" s="306"/>
      <c r="K95" s="306"/>
      <c r="L95" s="307"/>
      <c r="M95" s="305"/>
      <c r="N95" s="306"/>
      <c r="O95" s="306"/>
      <c r="P95" s="307"/>
      <c r="Q95" s="305"/>
      <c r="R95" s="306"/>
      <c r="S95" s="306"/>
      <c r="T95" s="307"/>
      <c r="U95" s="305"/>
      <c r="V95" s="306"/>
      <c r="W95" s="306"/>
      <c r="X95" s="307"/>
      <c r="Y95" s="305"/>
      <c r="Z95" s="306"/>
      <c r="AA95" s="306"/>
      <c r="AB95" s="307"/>
      <c r="AC95" s="305"/>
      <c r="AD95" s="306"/>
      <c r="AE95" s="306"/>
      <c r="AF95" s="307"/>
      <c r="AG95" s="305"/>
      <c r="AH95" s="306"/>
      <c r="AI95" s="306"/>
      <c r="AJ95" s="307"/>
      <c r="AK95" s="311">
        <v>156</v>
      </c>
      <c r="AL95" s="312">
        <v>194</v>
      </c>
      <c r="AM95" s="312">
        <v>203</v>
      </c>
      <c r="AN95" s="313">
        <v>189</v>
      </c>
      <c r="AO95" s="311">
        <v>166</v>
      </c>
      <c r="AP95" s="312">
        <v>129</v>
      </c>
      <c r="AQ95" s="312">
        <v>151</v>
      </c>
      <c r="AR95" s="313">
        <v>146</v>
      </c>
      <c r="AS95" s="311">
        <v>159</v>
      </c>
      <c r="AT95" s="312">
        <v>180</v>
      </c>
      <c r="AU95" s="312">
        <v>212</v>
      </c>
      <c r="AV95" s="313">
        <v>199</v>
      </c>
      <c r="AW95" s="311"/>
      <c r="AX95" s="312"/>
      <c r="AY95" s="312"/>
      <c r="AZ95" s="313"/>
      <c r="BA95" s="300"/>
      <c r="BB95" s="301"/>
      <c r="BC95" s="301"/>
      <c r="BD95" s="301"/>
      <c r="BE95" s="311">
        <v>215</v>
      </c>
      <c r="BF95" s="312">
        <v>169</v>
      </c>
      <c r="BG95" s="312">
        <v>160</v>
      </c>
      <c r="BH95" s="313">
        <v>200</v>
      </c>
      <c r="BI95" s="311">
        <v>157</v>
      </c>
      <c r="BJ95" s="312">
        <v>146</v>
      </c>
      <c r="BK95" s="312">
        <v>198</v>
      </c>
      <c r="BL95" s="313">
        <v>150</v>
      </c>
      <c r="BM95" s="311"/>
      <c r="BN95" s="312"/>
      <c r="BO95" s="312"/>
      <c r="BP95" s="313"/>
      <c r="BQ95" s="166">
        <f>SUM(Rezultati!E95:BP95)</f>
        <v>3479</v>
      </c>
      <c r="BR95" s="167">
        <f>COUNT(Rezultati!E95:BP95)</f>
        <v>20</v>
      </c>
      <c r="BS95" s="434"/>
      <c r="BT95" s="215">
        <f>Rezultati!BQ95/Rezultati!BR95</f>
        <v>173.95</v>
      </c>
      <c r="BU95" s="435"/>
      <c r="BV95" s="128" t="str">
        <f t="shared" si="2"/>
        <v>Eduārds Kobiļuks</v>
      </c>
      <c r="BW95" s="129"/>
      <c r="BX95" s="130"/>
      <c r="BY95" s="130"/>
      <c r="BZ95" s="130"/>
      <c r="CA95" s="130"/>
      <c r="CB95" s="130"/>
      <c r="CC95" s="130"/>
      <c r="CD95" s="130"/>
      <c r="CE95" s="129"/>
      <c r="CF95" s="130"/>
      <c r="CG95" s="130"/>
      <c r="CH95" s="130"/>
      <c r="CI95" s="130"/>
      <c r="CJ95" s="130"/>
      <c r="CK95" s="130"/>
      <c r="CL95" s="130"/>
      <c r="CM95" s="130"/>
      <c r="CN95" s="130"/>
      <c r="CO95" s="130"/>
      <c r="CP95" s="130"/>
    </row>
    <row r="96" spans="1:94" ht="15.75" customHeight="1">
      <c r="A96" s="136" t="s">
        <v>40</v>
      </c>
      <c r="B96" s="181" t="s">
        <v>109</v>
      </c>
      <c r="C96" s="191">
        <v>0</v>
      </c>
      <c r="D96" s="139">
        <f>Rezultati!C96*Rezultati!BR96</f>
        <v>0</v>
      </c>
      <c r="E96" s="314"/>
      <c r="F96" s="315"/>
      <c r="G96" s="315"/>
      <c r="H96" s="316"/>
      <c r="I96" s="314"/>
      <c r="J96" s="315"/>
      <c r="K96" s="315"/>
      <c r="L96" s="316"/>
      <c r="M96" s="314"/>
      <c r="N96" s="315"/>
      <c r="O96" s="315"/>
      <c r="P96" s="316"/>
      <c r="Q96" s="314"/>
      <c r="R96" s="315"/>
      <c r="S96" s="315"/>
      <c r="T96" s="316"/>
      <c r="U96" s="314"/>
      <c r="V96" s="315"/>
      <c r="W96" s="315"/>
      <c r="X96" s="316"/>
      <c r="Y96" s="314"/>
      <c r="Z96" s="315"/>
      <c r="AA96" s="315"/>
      <c r="AB96" s="316"/>
      <c r="AC96" s="314"/>
      <c r="AD96" s="315"/>
      <c r="AE96" s="315"/>
      <c r="AF96" s="316"/>
      <c r="AG96" s="314"/>
      <c r="AH96" s="315"/>
      <c r="AI96" s="315"/>
      <c r="AJ96" s="316"/>
      <c r="AK96" s="311"/>
      <c r="AL96" s="312"/>
      <c r="AM96" s="312"/>
      <c r="AN96" s="313"/>
      <c r="AO96" s="311"/>
      <c r="AP96" s="312"/>
      <c r="AQ96" s="312"/>
      <c r="AR96" s="313"/>
      <c r="AS96" s="311"/>
      <c r="AT96" s="312"/>
      <c r="AU96" s="312"/>
      <c r="AV96" s="313"/>
      <c r="AW96" s="311"/>
      <c r="AX96" s="312"/>
      <c r="AY96" s="312"/>
      <c r="AZ96" s="313"/>
      <c r="BA96" s="300"/>
      <c r="BB96" s="301"/>
      <c r="BC96" s="301"/>
      <c r="BD96" s="301"/>
      <c r="BE96" s="311"/>
      <c r="BF96" s="312"/>
      <c r="BG96" s="312"/>
      <c r="BH96" s="313"/>
      <c r="BI96" s="311"/>
      <c r="BJ96" s="312"/>
      <c r="BK96" s="312"/>
      <c r="BL96" s="313"/>
      <c r="BM96" s="311"/>
      <c r="BN96" s="312"/>
      <c r="BO96" s="312"/>
      <c r="BP96" s="313"/>
      <c r="BQ96" s="166">
        <f>SUM(Rezultati!E96:BP96)</f>
        <v>0</v>
      </c>
      <c r="BR96" s="167">
        <f>COUNT(Rezultati!E96:BP96)</f>
        <v>0</v>
      </c>
      <c r="BS96" s="434"/>
      <c r="BT96" s="215" t="e">
        <f>Rezultati!BQ96/Rezultati!BR96</f>
        <v>#DIV/0!</v>
      </c>
      <c r="BU96" s="435"/>
      <c r="BV96" s="128" t="str">
        <f t="shared" si="2"/>
        <v>Armands Šuckis-Romislāvs</v>
      </c>
      <c r="BW96" s="129"/>
      <c r="BX96" s="130"/>
      <c r="BY96" s="130"/>
      <c r="BZ96" s="130"/>
      <c r="CA96" s="130"/>
      <c r="CB96" s="130"/>
      <c r="CC96" s="130"/>
      <c r="CD96" s="130"/>
      <c r="CE96" s="129"/>
      <c r="CF96" s="130"/>
      <c r="CG96" s="130"/>
      <c r="CH96" s="130"/>
      <c r="CI96" s="130"/>
      <c r="CJ96" s="130"/>
      <c r="CK96" s="130"/>
      <c r="CL96" s="130"/>
      <c r="CM96" s="130"/>
      <c r="CN96" s="130"/>
      <c r="CO96" s="130"/>
      <c r="CP96" s="130"/>
    </row>
    <row r="97" spans="1:94" ht="15.75" customHeight="1">
      <c r="A97" s="136" t="s">
        <v>40</v>
      </c>
      <c r="B97" s="168" t="s">
        <v>110</v>
      </c>
      <c r="C97" s="191">
        <v>0</v>
      </c>
      <c r="D97" s="139">
        <f>Rezultati!C97*Rezultati!BR97</f>
        <v>0</v>
      </c>
      <c r="E97" s="314"/>
      <c r="F97" s="315"/>
      <c r="G97" s="315"/>
      <c r="H97" s="316"/>
      <c r="I97" s="314"/>
      <c r="J97" s="315"/>
      <c r="K97" s="315"/>
      <c r="L97" s="316"/>
      <c r="M97" s="314"/>
      <c r="N97" s="315"/>
      <c r="O97" s="315"/>
      <c r="P97" s="316"/>
      <c r="Q97" s="314"/>
      <c r="R97" s="315"/>
      <c r="S97" s="315"/>
      <c r="T97" s="316"/>
      <c r="U97" s="314"/>
      <c r="V97" s="315"/>
      <c r="W97" s="315"/>
      <c r="X97" s="316"/>
      <c r="Y97" s="314"/>
      <c r="Z97" s="315"/>
      <c r="AA97" s="315"/>
      <c r="AB97" s="316"/>
      <c r="AC97" s="314"/>
      <c r="AD97" s="315"/>
      <c r="AE97" s="315"/>
      <c r="AF97" s="316"/>
      <c r="AG97" s="314"/>
      <c r="AH97" s="315"/>
      <c r="AI97" s="315"/>
      <c r="AJ97" s="316"/>
      <c r="AK97" s="311"/>
      <c r="AL97" s="312"/>
      <c r="AM97" s="312"/>
      <c r="AN97" s="313"/>
      <c r="AO97" s="311">
        <v>161</v>
      </c>
      <c r="AP97" s="312">
        <v>151</v>
      </c>
      <c r="AQ97" s="312">
        <v>119</v>
      </c>
      <c r="AR97" s="313">
        <v>119</v>
      </c>
      <c r="AS97" s="311"/>
      <c r="AT97" s="312"/>
      <c r="AU97" s="312"/>
      <c r="AV97" s="313"/>
      <c r="AW97" s="311">
        <v>194</v>
      </c>
      <c r="AX97" s="312">
        <v>180</v>
      </c>
      <c r="AY97" s="312">
        <v>165</v>
      </c>
      <c r="AZ97" s="313">
        <v>169</v>
      </c>
      <c r="BA97" s="300"/>
      <c r="BB97" s="301"/>
      <c r="BC97" s="301"/>
      <c r="BD97" s="301"/>
      <c r="BE97" s="311"/>
      <c r="BF97" s="312"/>
      <c r="BG97" s="312"/>
      <c r="BH97" s="313"/>
      <c r="BI97" s="311"/>
      <c r="BJ97" s="312"/>
      <c r="BK97" s="312"/>
      <c r="BL97" s="313"/>
      <c r="BM97" s="311"/>
      <c r="BN97" s="312"/>
      <c r="BO97" s="312"/>
      <c r="BP97" s="313"/>
      <c r="BQ97" s="166">
        <f>SUM(Rezultati!E97:BP97)</f>
        <v>1258</v>
      </c>
      <c r="BR97" s="167">
        <f>COUNT(Rezultati!E97:BP97)</f>
        <v>8</v>
      </c>
      <c r="BS97" s="434"/>
      <c r="BT97" s="215">
        <f>Rezultati!BQ97/Rezultati!BR97</f>
        <v>157.25</v>
      </c>
      <c r="BU97" s="435"/>
      <c r="BV97" s="128" t="str">
        <f t="shared" si="2"/>
        <v>Matīss Mūrnieks</v>
      </c>
      <c r="BW97" s="129"/>
      <c r="BX97" s="130"/>
      <c r="BY97" s="130"/>
      <c r="BZ97" s="130"/>
      <c r="CA97" s="130"/>
      <c r="CB97" s="130"/>
      <c r="CC97" s="130"/>
      <c r="CD97" s="130"/>
      <c r="CE97" s="129"/>
      <c r="CF97" s="130"/>
      <c r="CG97" s="130"/>
      <c r="CH97" s="130"/>
      <c r="CI97" s="130"/>
      <c r="CJ97" s="130"/>
      <c r="CK97" s="130"/>
      <c r="CL97" s="130"/>
      <c r="CM97" s="130"/>
      <c r="CN97" s="130"/>
      <c r="CO97" s="130"/>
      <c r="CP97" s="130"/>
    </row>
    <row r="98" spans="1:94" ht="15.75" customHeight="1">
      <c r="A98" s="234" t="s">
        <v>40</v>
      </c>
      <c r="B98" s="168" t="s">
        <v>146</v>
      </c>
      <c r="C98" s="192">
        <v>0</v>
      </c>
      <c r="D98" s="193">
        <f>Rezultati!C98*Rezultati!BR98</f>
        <v>0</v>
      </c>
      <c r="E98" s="199"/>
      <c r="F98" s="200"/>
      <c r="G98" s="200"/>
      <c r="H98" s="317"/>
      <c r="I98" s="199"/>
      <c r="J98" s="200"/>
      <c r="K98" s="200"/>
      <c r="L98" s="317"/>
      <c r="M98" s="199"/>
      <c r="N98" s="200"/>
      <c r="O98" s="200"/>
      <c r="P98" s="317"/>
      <c r="Q98" s="199"/>
      <c r="R98" s="200"/>
      <c r="S98" s="200"/>
      <c r="T98" s="317"/>
      <c r="U98" s="199"/>
      <c r="V98" s="200"/>
      <c r="W98" s="200"/>
      <c r="X98" s="317"/>
      <c r="Y98" s="199"/>
      <c r="Z98" s="200"/>
      <c r="AA98" s="200"/>
      <c r="AB98" s="317"/>
      <c r="AC98" s="199"/>
      <c r="AD98" s="200"/>
      <c r="AE98" s="200"/>
      <c r="AF98" s="317"/>
      <c r="AG98" s="199"/>
      <c r="AH98" s="200"/>
      <c r="AI98" s="200"/>
      <c r="AJ98" s="317"/>
      <c r="AK98" s="320"/>
      <c r="AL98" s="321"/>
      <c r="AM98" s="321"/>
      <c r="AN98" s="322"/>
      <c r="AO98" s="320"/>
      <c r="AP98" s="321"/>
      <c r="AQ98" s="321"/>
      <c r="AR98" s="322"/>
      <c r="AS98" s="320"/>
      <c r="AT98" s="321"/>
      <c r="AU98" s="321"/>
      <c r="AV98" s="322"/>
      <c r="AW98" s="320"/>
      <c r="AX98" s="321"/>
      <c r="AY98" s="321"/>
      <c r="AZ98" s="322"/>
      <c r="BA98" s="318"/>
      <c r="BB98" s="319"/>
      <c r="BC98" s="319"/>
      <c r="BD98" s="319"/>
      <c r="BE98" s="320"/>
      <c r="BF98" s="321"/>
      <c r="BG98" s="321"/>
      <c r="BH98" s="322"/>
      <c r="BI98" s="320"/>
      <c r="BJ98" s="321"/>
      <c r="BK98" s="321"/>
      <c r="BL98" s="322"/>
      <c r="BM98" s="320">
        <v>117</v>
      </c>
      <c r="BN98" s="321">
        <v>150</v>
      </c>
      <c r="BO98" s="321">
        <v>152</v>
      </c>
      <c r="BP98" s="322">
        <v>188</v>
      </c>
      <c r="BQ98" s="202">
        <f>SUM(Rezultati!E98:BP98)</f>
        <v>607</v>
      </c>
      <c r="BR98" s="203">
        <f>COUNT(Rezultati!E98:BP98)</f>
        <v>4</v>
      </c>
      <c r="BS98" s="434"/>
      <c r="BT98" s="215">
        <f>Rezultati!BQ98/Rezultati!BR98</f>
        <v>151.75</v>
      </c>
      <c r="BU98" s="435"/>
      <c r="BV98" s="128" t="str">
        <f t="shared" si="2"/>
        <v>Kristaps Stepans</v>
      </c>
      <c r="BW98" s="129"/>
      <c r="BX98" s="130"/>
      <c r="BY98" s="130"/>
      <c r="BZ98" s="130"/>
      <c r="CA98" s="130"/>
      <c r="CB98" s="130"/>
      <c r="CC98" s="130"/>
      <c r="CD98" s="130"/>
      <c r="CE98" s="129"/>
      <c r="CF98" s="130"/>
      <c r="CG98" s="130"/>
      <c r="CH98" s="130"/>
      <c r="CI98" s="130"/>
      <c r="CJ98" s="130"/>
      <c r="CK98" s="130"/>
      <c r="CL98" s="130"/>
      <c r="CM98" s="130"/>
      <c r="CN98" s="130"/>
      <c r="CO98" s="130"/>
      <c r="CP98" s="130"/>
    </row>
    <row r="99" spans="1:94" ht="15.75" customHeight="1">
      <c r="A99" s="204" t="str">
        <f>Punkti!A44</f>
        <v>ŠAR-A</v>
      </c>
      <c r="B99" s="137" t="s">
        <v>111</v>
      </c>
      <c r="C99" s="155">
        <v>0</v>
      </c>
      <c r="D99" s="257">
        <f>Rezultati!C99*Rezultati!BR99</f>
        <v>0</v>
      </c>
      <c r="E99" s="297"/>
      <c r="F99" s="298"/>
      <c r="G99" s="298"/>
      <c r="H99" s="299"/>
      <c r="I99" s="297"/>
      <c r="J99" s="298"/>
      <c r="K99" s="298"/>
      <c r="L99" s="299"/>
      <c r="M99" s="297"/>
      <c r="N99" s="298"/>
      <c r="O99" s="298"/>
      <c r="P99" s="299"/>
      <c r="Q99" s="297"/>
      <c r="R99" s="298"/>
      <c r="S99" s="298"/>
      <c r="T99" s="299"/>
      <c r="U99" s="297"/>
      <c r="V99" s="298"/>
      <c r="W99" s="298"/>
      <c r="X99" s="299"/>
      <c r="Y99" s="297"/>
      <c r="Z99" s="298"/>
      <c r="AA99" s="298"/>
      <c r="AB99" s="299"/>
      <c r="AC99" s="297"/>
      <c r="AD99" s="298"/>
      <c r="AE99" s="298"/>
      <c r="AF99" s="299"/>
      <c r="AG99" s="297"/>
      <c r="AH99" s="298"/>
      <c r="AI99" s="298"/>
      <c r="AJ99" s="299"/>
      <c r="AK99" s="302"/>
      <c r="AL99" s="303"/>
      <c r="AM99" s="303"/>
      <c r="AN99" s="304"/>
      <c r="AO99" s="302"/>
      <c r="AP99" s="303"/>
      <c r="AQ99" s="303"/>
      <c r="AR99" s="304"/>
      <c r="AS99" s="302"/>
      <c r="AT99" s="303"/>
      <c r="AU99" s="303"/>
      <c r="AV99" s="304"/>
      <c r="AW99" s="302"/>
      <c r="AX99" s="303"/>
      <c r="AY99" s="303"/>
      <c r="AZ99" s="304"/>
      <c r="BA99" s="302"/>
      <c r="BB99" s="303"/>
      <c r="BC99" s="303"/>
      <c r="BD99" s="304"/>
      <c r="BE99" s="300"/>
      <c r="BF99" s="301"/>
      <c r="BG99" s="301"/>
      <c r="BH99" s="301"/>
      <c r="BI99" s="302"/>
      <c r="BJ99" s="303"/>
      <c r="BK99" s="303"/>
      <c r="BL99" s="304"/>
      <c r="BM99" s="302"/>
      <c r="BN99" s="303"/>
      <c r="BO99" s="303"/>
      <c r="BP99" s="304"/>
      <c r="BQ99" s="150">
        <f>SUM(Rezultati!E99:BP99)</f>
        <v>0</v>
      </c>
      <c r="BR99" s="151">
        <f>COUNT(Rezultati!E99:BP99)</f>
        <v>0</v>
      </c>
      <c r="BS99" s="434">
        <f>SUM((Rezultati!BQ99+Rezultati!BQ100+Rezultati!BQ101+Rezultati!BQ102+BQ105+Rezultati!BQ103+Rezultati!BQ104+Rezultati!BQ106)/(Rezultati!BR99+BR105+Rezultati!BR100+Rezultati!BR101+Rezultati!BR102+Rezultati!BR103+Rezultati!BR104+Rezultati!BR106))</f>
        <v>177.08750000000001</v>
      </c>
      <c r="BT99" s="215" t="e">
        <f>Rezultati!BQ99/Rezultati!BR99</f>
        <v>#DIV/0!</v>
      </c>
      <c r="BU99" s="435" t="str">
        <f>BE2</f>
        <v>ŠAR-A</v>
      </c>
      <c r="BV99" s="128" t="str">
        <f t="shared" si="2"/>
        <v>Oļegs Kirevičevs</v>
      </c>
      <c r="BW99" s="129"/>
      <c r="BX99" s="130"/>
      <c r="BY99" s="130"/>
      <c r="BZ99" s="130"/>
      <c r="CA99" s="130"/>
      <c r="CB99" s="130"/>
      <c r="CC99" s="130"/>
      <c r="CD99" s="130"/>
      <c r="CE99" s="129"/>
      <c r="CF99" s="130"/>
      <c r="CG99" s="130"/>
      <c r="CH99" s="130"/>
      <c r="CI99" s="130"/>
      <c r="CJ99" s="130"/>
      <c r="CK99" s="130"/>
      <c r="CL99" s="130"/>
      <c r="CM99" s="130"/>
      <c r="CN99" s="130"/>
      <c r="CO99" s="130"/>
      <c r="CP99" s="130"/>
    </row>
    <row r="100" spans="1:94" ht="15.75" customHeight="1">
      <c r="A100" s="136" t="s">
        <v>41</v>
      </c>
      <c r="B100" s="154" t="s">
        <v>112</v>
      </c>
      <c r="C100" s="155">
        <v>0</v>
      </c>
      <c r="D100" s="139">
        <f>Rezultati!C100*Rezultati!BR100</f>
        <v>0</v>
      </c>
      <c r="E100" s="305"/>
      <c r="F100" s="306"/>
      <c r="G100" s="306"/>
      <c r="H100" s="307"/>
      <c r="I100" s="305"/>
      <c r="J100" s="306"/>
      <c r="K100" s="306"/>
      <c r="L100" s="307"/>
      <c r="M100" s="305"/>
      <c r="N100" s="306"/>
      <c r="O100" s="306"/>
      <c r="P100" s="307"/>
      <c r="Q100" s="305"/>
      <c r="R100" s="306"/>
      <c r="S100" s="306"/>
      <c r="T100" s="307"/>
      <c r="U100" s="305"/>
      <c r="V100" s="306"/>
      <c r="W100" s="306"/>
      <c r="X100" s="307"/>
      <c r="Y100" s="305"/>
      <c r="Z100" s="306"/>
      <c r="AA100" s="306"/>
      <c r="AB100" s="307"/>
      <c r="AC100" s="305"/>
      <c r="AD100" s="306"/>
      <c r="AE100" s="306"/>
      <c r="AF100" s="307"/>
      <c r="AG100" s="305"/>
      <c r="AH100" s="306"/>
      <c r="AI100" s="306"/>
      <c r="AJ100" s="307"/>
      <c r="AK100" s="308"/>
      <c r="AL100" s="309"/>
      <c r="AM100" s="309"/>
      <c r="AN100" s="310"/>
      <c r="AO100" s="308"/>
      <c r="AP100" s="309"/>
      <c r="AQ100" s="309"/>
      <c r="AR100" s="310"/>
      <c r="AS100" s="308"/>
      <c r="AT100" s="309"/>
      <c r="AU100" s="309"/>
      <c r="AV100" s="310"/>
      <c r="AW100" s="308"/>
      <c r="AX100" s="309"/>
      <c r="AY100" s="309"/>
      <c r="AZ100" s="310"/>
      <c r="BA100" s="308"/>
      <c r="BB100" s="309"/>
      <c r="BC100" s="309"/>
      <c r="BD100" s="310"/>
      <c r="BE100" s="300"/>
      <c r="BF100" s="301"/>
      <c r="BG100" s="301"/>
      <c r="BH100" s="301"/>
      <c r="BI100" s="308"/>
      <c r="BJ100" s="309"/>
      <c r="BK100" s="309"/>
      <c r="BL100" s="310"/>
      <c r="BM100" s="308"/>
      <c r="BN100" s="309"/>
      <c r="BO100" s="309"/>
      <c r="BP100" s="310"/>
      <c r="BQ100" s="166">
        <f>SUM(Rezultati!E100:BP100)</f>
        <v>0</v>
      </c>
      <c r="BR100" s="167">
        <f>COUNT(Rezultati!E100:BP100)</f>
        <v>0</v>
      </c>
      <c r="BS100" s="434"/>
      <c r="BT100" s="215" t="e">
        <f>Rezultati!BQ100/Rezultati!BR100</f>
        <v>#DIV/0!</v>
      </c>
      <c r="BU100" s="435"/>
      <c r="BV100" s="128" t="str">
        <f t="shared" ref="BV100:BV123" si="3">B100</f>
        <v>Jānis Surna</v>
      </c>
      <c r="BW100" s="129"/>
      <c r="BX100" s="130"/>
      <c r="BY100" s="130"/>
      <c r="BZ100" s="130"/>
      <c r="CA100" s="130"/>
      <c r="CB100" s="130"/>
      <c r="CC100" s="130"/>
      <c r="CD100" s="130"/>
      <c r="CE100" s="129"/>
      <c r="CF100" s="130"/>
      <c r="CG100" s="130"/>
      <c r="CH100" s="130"/>
      <c r="CI100" s="130"/>
      <c r="CJ100" s="130"/>
      <c r="CK100" s="130"/>
      <c r="CL100" s="130"/>
      <c r="CM100" s="130"/>
      <c r="CN100" s="130"/>
      <c r="CO100" s="130"/>
      <c r="CP100" s="130"/>
    </row>
    <row r="101" spans="1:94" ht="15.75" customHeight="1">
      <c r="A101" s="288" t="s">
        <v>41</v>
      </c>
      <c r="B101" s="288" t="s">
        <v>113</v>
      </c>
      <c r="C101" s="340">
        <v>8</v>
      </c>
      <c r="D101" s="339">
        <f>Rezultati!C101*Rezultati!BR101</f>
        <v>224</v>
      </c>
      <c r="E101" s="305"/>
      <c r="F101" s="306"/>
      <c r="G101" s="306"/>
      <c r="H101" s="307"/>
      <c r="I101" s="305"/>
      <c r="J101" s="306"/>
      <c r="K101" s="306"/>
      <c r="L101" s="307"/>
      <c r="M101" s="305"/>
      <c r="N101" s="306"/>
      <c r="O101" s="306"/>
      <c r="P101" s="307"/>
      <c r="Q101" s="305"/>
      <c r="R101" s="306"/>
      <c r="S101" s="306"/>
      <c r="T101" s="307"/>
      <c r="U101" s="305"/>
      <c r="V101" s="306"/>
      <c r="W101" s="306"/>
      <c r="X101" s="307"/>
      <c r="Y101" s="305"/>
      <c r="Z101" s="306"/>
      <c r="AA101" s="306"/>
      <c r="AB101" s="307"/>
      <c r="AC101" s="305"/>
      <c r="AD101" s="306"/>
      <c r="AE101" s="306"/>
      <c r="AF101" s="307"/>
      <c r="AG101" s="305"/>
      <c r="AH101" s="306"/>
      <c r="AI101" s="306"/>
      <c r="AJ101" s="307"/>
      <c r="AK101" s="311">
        <v>133</v>
      </c>
      <c r="AL101" s="312">
        <v>184</v>
      </c>
      <c r="AM101" s="312">
        <v>167</v>
      </c>
      <c r="AN101" s="313">
        <v>189</v>
      </c>
      <c r="AO101" s="311">
        <v>137</v>
      </c>
      <c r="AP101" s="312">
        <v>190</v>
      </c>
      <c r="AQ101" s="312">
        <v>231</v>
      </c>
      <c r="AR101" s="313">
        <v>186</v>
      </c>
      <c r="AS101" s="311">
        <v>177</v>
      </c>
      <c r="AT101" s="312">
        <v>161</v>
      </c>
      <c r="AU101" s="312">
        <v>163</v>
      </c>
      <c r="AV101" s="313">
        <v>123</v>
      </c>
      <c r="AW101" s="311">
        <v>177</v>
      </c>
      <c r="AX101" s="312">
        <v>189</v>
      </c>
      <c r="AY101" s="312">
        <v>158</v>
      </c>
      <c r="AZ101" s="313">
        <v>218</v>
      </c>
      <c r="BA101" s="311">
        <v>185</v>
      </c>
      <c r="BB101" s="312">
        <v>197</v>
      </c>
      <c r="BC101" s="312">
        <v>254</v>
      </c>
      <c r="BD101" s="313">
        <v>191</v>
      </c>
      <c r="BE101" s="300"/>
      <c r="BF101" s="301"/>
      <c r="BG101" s="301"/>
      <c r="BH101" s="301"/>
      <c r="BI101" s="311">
        <v>209</v>
      </c>
      <c r="BJ101" s="312">
        <v>178</v>
      </c>
      <c r="BK101" s="312">
        <v>233</v>
      </c>
      <c r="BL101" s="313">
        <v>181</v>
      </c>
      <c r="BM101" s="311">
        <v>191</v>
      </c>
      <c r="BN101" s="312">
        <v>186</v>
      </c>
      <c r="BO101" s="312">
        <v>184</v>
      </c>
      <c r="BP101" s="313">
        <v>169</v>
      </c>
      <c r="BQ101" s="166">
        <f>SUM(Rezultati!E101:BP101)</f>
        <v>5141</v>
      </c>
      <c r="BR101" s="167">
        <f>COUNT(Rezultati!E101:BP101)</f>
        <v>28</v>
      </c>
      <c r="BS101" s="434"/>
      <c r="BT101" s="215">
        <f>Rezultati!BQ101/Rezultati!BR101-8</f>
        <v>175.60714285714286</v>
      </c>
      <c r="BU101" s="435"/>
      <c r="BV101" s="128" t="str">
        <f t="shared" si="3"/>
        <v>Jurijs Bokums jun</v>
      </c>
      <c r="BW101" s="129"/>
      <c r="BX101" s="130"/>
      <c r="BY101" s="130"/>
      <c r="BZ101" s="130"/>
      <c r="CA101" s="130"/>
      <c r="CB101" s="130"/>
      <c r="CC101" s="130"/>
      <c r="CD101" s="130"/>
      <c r="CE101" s="129"/>
      <c r="CF101" s="130"/>
      <c r="CG101" s="130"/>
      <c r="CH101" s="130"/>
      <c r="CI101" s="130"/>
      <c r="CJ101" s="130"/>
      <c r="CK101" s="130"/>
      <c r="CL101" s="130"/>
      <c r="CM101" s="130"/>
      <c r="CN101" s="130"/>
      <c r="CO101" s="130"/>
      <c r="CP101" s="130"/>
    </row>
    <row r="102" spans="1:94" ht="15.75" customHeight="1">
      <c r="A102" s="136" t="s">
        <v>41</v>
      </c>
      <c r="B102" s="181" t="s">
        <v>114</v>
      </c>
      <c r="C102" s="182">
        <v>0</v>
      </c>
      <c r="D102" s="139">
        <f>Rezultati!C102*Rezultati!BR102</f>
        <v>0</v>
      </c>
      <c r="E102" s="305"/>
      <c r="F102" s="306"/>
      <c r="G102" s="306"/>
      <c r="H102" s="307"/>
      <c r="I102" s="305"/>
      <c r="J102" s="306"/>
      <c r="K102" s="306"/>
      <c r="L102" s="307"/>
      <c r="M102" s="305"/>
      <c r="N102" s="306"/>
      <c r="O102" s="306"/>
      <c r="P102" s="307"/>
      <c r="Q102" s="305"/>
      <c r="R102" s="306"/>
      <c r="S102" s="306"/>
      <c r="T102" s="307"/>
      <c r="U102" s="305"/>
      <c r="V102" s="306"/>
      <c r="W102" s="306"/>
      <c r="X102" s="307"/>
      <c r="Y102" s="305"/>
      <c r="Z102" s="306"/>
      <c r="AA102" s="306"/>
      <c r="AB102" s="307"/>
      <c r="AC102" s="305"/>
      <c r="AD102" s="306"/>
      <c r="AE102" s="306"/>
      <c r="AF102" s="307"/>
      <c r="AG102" s="305"/>
      <c r="AH102" s="306"/>
      <c r="AI102" s="306"/>
      <c r="AJ102" s="307"/>
      <c r="AK102" s="311"/>
      <c r="AL102" s="312"/>
      <c r="AM102" s="312"/>
      <c r="AN102" s="313"/>
      <c r="AO102" s="311"/>
      <c r="AP102" s="312"/>
      <c r="AQ102" s="312"/>
      <c r="AR102" s="313"/>
      <c r="AS102" s="311"/>
      <c r="AT102" s="312"/>
      <c r="AU102" s="312"/>
      <c r="AV102" s="313"/>
      <c r="AW102" s="311"/>
      <c r="AX102" s="312"/>
      <c r="AY102" s="312"/>
      <c r="AZ102" s="313"/>
      <c r="BA102" s="311"/>
      <c r="BB102" s="312"/>
      <c r="BC102" s="312"/>
      <c r="BD102" s="313"/>
      <c r="BE102" s="300"/>
      <c r="BF102" s="301"/>
      <c r="BG102" s="301"/>
      <c r="BH102" s="301"/>
      <c r="BI102" s="311"/>
      <c r="BJ102" s="312"/>
      <c r="BK102" s="312"/>
      <c r="BL102" s="313"/>
      <c r="BM102" s="311"/>
      <c r="BN102" s="312"/>
      <c r="BO102" s="312"/>
      <c r="BP102" s="313"/>
      <c r="BQ102" s="166">
        <f>SUM(Rezultati!E102:BP102)</f>
        <v>0</v>
      </c>
      <c r="BR102" s="167">
        <f>COUNT(Rezultati!E102:BP102)</f>
        <v>0</v>
      </c>
      <c r="BS102" s="434"/>
      <c r="BT102" s="215" t="e">
        <f>Rezultati!BQ102/Rezultati!BR102</f>
        <v>#DIV/0!</v>
      </c>
      <c r="BU102" s="435"/>
      <c r="BV102" s="128" t="str">
        <f t="shared" si="3"/>
        <v>Maksims Jemeļjanovs</v>
      </c>
      <c r="BW102" s="129"/>
      <c r="BX102" s="130"/>
      <c r="BY102" s="130"/>
      <c r="BZ102" s="130"/>
      <c r="CA102" s="130"/>
      <c r="CB102" s="130"/>
      <c r="CC102" s="130"/>
      <c r="CD102" s="130"/>
      <c r="CE102" s="129"/>
      <c r="CF102" s="130"/>
      <c r="CG102" s="130"/>
      <c r="CH102" s="130"/>
      <c r="CI102" s="130"/>
      <c r="CJ102" s="130"/>
      <c r="CK102" s="130"/>
      <c r="CL102" s="130"/>
      <c r="CM102" s="130"/>
      <c r="CN102" s="130"/>
      <c r="CO102" s="130"/>
      <c r="CP102" s="130"/>
    </row>
    <row r="103" spans="1:94" ht="15.75" customHeight="1">
      <c r="A103" s="169" t="s">
        <v>41</v>
      </c>
      <c r="B103" s="341" t="s">
        <v>115</v>
      </c>
      <c r="C103" s="171">
        <v>8</v>
      </c>
      <c r="D103" s="172">
        <f>Rezultati!C103*Rezultati!BR103</f>
        <v>224</v>
      </c>
      <c r="E103" s="314"/>
      <c r="F103" s="315"/>
      <c r="G103" s="315"/>
      <c r="H103" s="316"/>
      <c r="I103" s="314"/>
      <c r="J103" s="315"/>
      <c r="K103" s="315"/>
      <c r="L103" s="316"/>
      <c r="M103" s="314"/>
      <c r="N103" s="315"/>
      <c r="O103" s="315"/>
      <c r="P103" s="316"/>
      <c r="Q103" s="314"/>
      <c r="R103" s="315"/>
      <c r="S103" s="315"/>
      <c r="T103" s="316"/>
      <c r="U103" s="314"/>
      <c r="V103" s="315"/>
      <c r="W103" s="315"/>
      <c r="X103" s="316"/>
      <c r="Y103" s="314"/>
      <c r="Z103" s="315"/>
      <c r="AA103" s="315"/>
      <c r="AB103" s="316"/>
      <c r="AC103" s="314"/>
      <c r="AD103" s="315"/>
      <c r="AE103" s="315"/>
      <c r="AF103" s="316"/>
      <c r="AG103" s="314"/>
      <c r="AH103" s="315"/>
      <c r="AI103" s="315"/>
      <c r="AJ103" s="316"/>
      <c r="AK103" s="311">
        <v>167</v>
      </c>
      <c r="AL103" s="312">
        <v>150</v>
      </c>
      <c r="AM103" s="312">
        <v>190</v>
      </c>
      <c r="AN103" s="313">
        <v>144</v>
      </c>
      <c r="AO103" s="311">
        <v>188</v>
      </c>
      <c r="AP103" s="312">
        <v>182</v>
      </c>
      <c r="AQ103" s="312">
        <v>157</v>
      </c>
      <c r="AR103" s="313">
        <v>188</v>
      </c>
      <c r="AS103" s="311">
        <v>152</v>
      </c>
      <c r="AT103" s="312">
        <v>166</v>
      </c>
      <c r="AU103" s="312">
        <v>142</v>
      </c>
      <c r="AV103" s="313">
        <v>184</v>
      </c>
      <c r="AW103" s="311">
        <v>154</v>
      </c>
      <c r="AX103" s="312">
        <v>185</v>
      </c>
      <c r="AY103" s="312">
        <v>188</v>
      </c>
      <c r="AZ103" s="313">
        <v>201</v>
      </c>
      <c r="BA103" s="311">
        <v>170</v>
      </c>
      <c r="BB103" s="312">
        <v>187</v>
      </c>
      <c r="BC103" s="312">
        <v>209</v>
      </c>
      <c r="BD103" s="313">
        <v>188</v>
      </c>
      <c r="BE103" s="300"/>
      <c r="BF103" s="301"/>
      <c r="BG103" s="301"/>
      <c r="BH103" s="301"/>
      <c r="BI103" s="311">
        <v>184</v>
      </c>
      <c r="BJ103" s="312">
        <v>188</v>
      </c>
      <c r="BK103" s="312">
        <v>180</v>
      </c>
      <c r="BL103" s="313">
        <v>159</v>
      </c>
      <c r="BM103" s="311">
        <v>177</v>
      </c>
      <c r="BN103" s="312">
        <v>175</v>
      </c>
      <c r="BO103" s="312">
        <v>188</v>
      </c>
      <c r="BP103" s="313">
        <v>202</v>
      </c>
      <c r="BQ103" s="166">
        <f>SUM(Rezultati!E103:BP103)</f>
        <v>4945</v>
      </c>
      <c r="BR103" s="167">
        <f>COUNT(Rezultati!E103:BP103)</f>
        <v>28</v>
      </c>
      <c r="BS103" s="434"/>
      <c r="BT103" s="215">
        <f>Rezultati!BQ103/Rezultati!BR103-8</f>
        <v>168.60714285714286</v>
      </c>
      <c r="BU103" s="435"/>
      <c r="BV103" s="128" t="str">
        <f t="shared" si="3"/>
        <v>Svetlana Jemeļjanova</v>
      </c>
      <c r="BW103" s="129"/>
      <c r="BX103" s="130"/>
      <c r="BY103" s="130"/>
      <c r="BZ103" s="130"/>
      <c r="CA103" s="130"/>
      <c r="CB103" s="130"/>
      <c r="CC103" s="130"/>
      <c r="CD103" s="130"/>
      <c r="CE103" s="129"/>
      <c r="CF103" s="130"/>
      <c r="CG103" s="130"/>
      <c r="CH103" s="130"/>
      <c r="CI103" s="130"/>
      <c r="CJ103" s="130"/>
      <c r="CK103" s="130"/>
      <c r="CL103" s="130"/>
      <c r="CM103" s="130"/>
      <c r="CN103" s="130"/>
      <c r="CO103" s="130"/>
      <c r="CP103" s="130"/>
    </row>
    <row r="104" spans="1:94" ht="16.5" customHeight="1">
      <c r="A104" s="169" t="s">
        <v>41</v>
      </c>
      <c r="B104" s="216" t="s">
        <v>58</v>
      </c>
      <c r="C104" s="171">
        <v>8</v>
      </c>
      <c r="D104" s="172">
        <v>0</v>
      </c>
      <c r="E104" s="314"/>
      <c r="F104" s="315"/>
      <c r="G104" s="315"/>
      <c r="H104" s="316"/>
      <c r="I104" s="314"/>
      <c r="J104" s="315"/>
      <c r="K104" s="315"/>
      <c r="L104" s="316"/>
      <c r="M104" s="314"/>
      <c r="N104" s="315"/>
      <c r="O104" s="315"/>
      <c r="P104" s="316"/>
      <c r="Q104" s="314"/>
      <c r="R104" s="315"/>
      <c r="S104" s="315"/>
      <c r="T104" s="316"/>
      <c r="U104" s="314"/>
      <c r="V104" s="315"/>
      <c r="W104" s="315"/>
      <c r="X104" s="316"/>
      <c r="Y104" s="314"/>
      <c r="Z104" s="315"/>
      <c r="AA104" s="315"/>
      <c r="AB104" s="316"/>
      <c r="AC104" s="314"/>
      <c r="AD104" s="315"/>
      <c r="AE104" s="315"/>
      <c r="AF104" s="316"/>
      <c r="AG104" s="314"/>
      <c r="AH104" s="315"/>
      <c r="AI104" s="315"/>
      <c r="AJ104" s="316"/>
      <c r="AK104" s="311"/>
      <c r="AL104" s="312"/>
      <c r="AM104" s="312"/>
      <c r="AN104" s="313"/>
      <c r="AO104" s="311"/>
      <c r="AP104" s="312"/>
      <c r="AQ104" s="312"/>
      <c r="AR104" s="313">
        <v>149</v>
      </c>
      <c r="AS104" s="311"/>
      <c r="AT104" s="312"/>
      <c r="AU104" s="312"/>
      <c r="AV104" s="313"/>
      <c r="AW104" s="311"/>
      <c r="AX104" s="312"/>
      <c r="AY104" s="312"/>
      <c r="AZ104" s="313"/>
      <c r="BA104" s="311">
        <v>136</v>
      </c>
      <c r="BB104" s="312"/>
      <c r="BC104" s="312"/>
      <c r="BD104" s="313"/>
      <c r="BE104" s="300"/>
      <c r="BF104" s="301"/>
      <c r="BG104" s="301"/>
      <c r="BH104" s="301"/>
      <c r="BI104" s="311"/>
      <c r="BJ104" s="312"/>
      <c r="BK104" s="312"/>
      <c r="BL104" s="313"/>
      <c r="BM104" s="311"/>
      <c r="BN104" s="312"/>
      <c r="BO104" s="312"/>
      <c r="BP104" s="313"/>
      <c r="BQ104" s="166">
        <f>SUM(Rezultati!E104:BP104)</f>
        <v>285</v>
      </c>
      <c r="BR104" s="167">
        <f>COUNT(Rezultati!E104:BP104)</f>
        <v>2</v>
      </c>
      <c r="BS104" s="434"/>
      <c r="BT104" s="215">
        <f>Rezultati!BQ104/Rezultati!BR104-8</f>
        <v>134.5</v>
      </c>
      <c r="BU104" s="435"/>
      <c r="BV104" s="128" t="str">
        <f t="shared" si="3"/>
        <v>aklais rezultāts</v>
      </c>
      <c r="BW104" s="129"/>
      <c r="BX104" s="130"/>
      <c r="BY104" s="130"/>
      <c r="BZ104" s="130"/>
      <c r="CA104" s="130"/>
      <c r="CB104" s="130"/>
      <c r="CC104" s="130"/>
      <c r="CD104" s="130"/>
      <c r="CE104" s="129"/>
      <c r="CF104" s="130"/>
      <c r="CG104" s="130"/>
      <c r="CH104" s="130"/>
      <c r="CI104" s="130"/>
      <c r="CJ104" s="130"/>
      <c r="CK104" s="130"/>
      <c r="CL104" s="130"/>
      <c r="CM104" s="130"/>
      <c r="CN104" s="130"/>
      <c r="CO104" s="130"/>
      <c r="CP104" s="130"/>
    </row>
    <row r="105" spans="1:94" ht="16.5" customHeight="1">
      <c r="A105" s="398" t="s">
        <v>41</v>
      </c>
      <c r="B105" s="399" t="s">
        <v>72</v>
      </c>
      <c r="C105" s="400">
        <v>8</v>
      </c>
      <c r="D105" s="172">
        <v>0</v>
      </c>
      <c r="E105" s="343"/>
      <c r="F105" s="344"/>
      <c r="G105" s="344"/>
      <c r="H105" s="345"/>
      <c r="I105" s="343"/>
      <c r="J105" s="344"/>
      <c r="K105" s="344"/>
      <c r="L105" s="345"/>
      <c r="M105" s="343"/>
      <c r="N105" s="344"/>
      <c r="O105" s="344"/>
      <c r="P105" s="345"/>
      <c r="Q105" s="343"/>
      <c r="R105" s="344"/>
      <c r="S105" s="344"/>
      <c r="T105" s="345"/>
      <c r="U105" s="343"/>
      <c r="V105" s="344"/>
      <c r="W105" s="344"/>
      <c r="X105" s="345"/>
      <c r="Y105" s="343"/>
      <c r="Z105" s="344"/>
      <c r="AA105" s="344"/>
      <c r="AB105" s="345"/>
      <c r="AC105" s="343"/>
      <c r="AD105" s="344"/>
      <c r="AE105" s="344"/>
      <c r="AF105" s="345"/>
      <c r="AG105" s="343"/>
      <c r="AH105" s="344"/>
      <c r="AI105" s="344"/>
      <c r="AJ105" s="345"/>
      <c r="AK105" s="323"/>
      <c r="AL105" s="324"/>
      <c r="AM105" s="324"/>
      <c r="AN105" s="325"/>
      <c r="AO105" s="323">
        <v>184</v>
      </c>
      <c r="AP105" s="324">
        <v>151</v>
      </c>
      <c r="AQ105" s="324">
        <v>150</v>
      </c>
      <c r="AR105" s="325"/>
      <c r="AS105" s="323">
        <v>182</v>
      </c>
      <c r="AT105" s="324">
        <v>198</v>
      </c>
      <c r="AU105" s="324">
        <v>155</v>
      </c>
      <c r="AV105" s="325">
        <v>158</v>
      </c>
      <c r="AW105" s="323">
        <v>177</v>
      </c>
      <c r="AX105" s="324">
        <v>157</v>
      </c>
      <c r="AY105" s="324">
        <v>172</v>
      </c>
      <c r="AZ105" s="325">
        <v>146</v>
      </c>
      <c r="BA105" s="323"/>
      <c r="BB105" s="324">
        <v>183</v>
      </c>
      <c r="BC105" s="324">
        <v>163</v>
      </c>
      <c r="BD105" s="325">
        <v>186</v>
      </c>
      <c r="BE105" s="300"/>
      <c r="BF105" s="301"/>
      <c r="BG105" s="301"/>
      <c r="BH105" s="301"/>
      <c r="BI105" s="323">
        <v>185</v>
      </c>
      <c r="BJ105" s="324">
        <v>211</v>
      </c>
      <c r="BK105" s="324">
        <v>195</v>
      </c>
      <c r="BL105" s="325">
        <v>193</v>
      </c>
      <c r="BM105" s="323">
        <v>185</v>
      </c>
      <c r="BN105" s="324">
        <v>172</v>
      </c>
      <c r="BO105" s="324">
        <v>126</v>
      </c>
      <c r="BP105" s="325">
        <v>167</v>
      </c>
      <c r="BQ105" s="166">
        <f>SUM(Rezultati!E105:BP105)</f>
        <v>3796</v>
      </c>
      <c r="BR105" s="167">
        <f>COUNT(Rezultati!E105:BP105)</f>
        <v>22</v>
      </c>
      <c r="BS105" s="434"/>
      <c r="BT105" s="215">
        <f>Rezultati!BQ105/Rezultati!BR105-8</f>
        <v>164.54545454545453</v>
      </c>
      <c r="BU105" s="435"/>
      <c r="BV105" s="128" t="str">
        <f t="shared" si="3"/>
        <v>Šarlote Stariņa</v>
      </c>
      <c r="BW105" s="129"/>
      <c r="BX105" s="130"/>
      <c r="BY105" s="130"/>
      <c r="BZ105" s="130"/>
      <c r="CA105" s="130"/>
      <c r="CB105" s="130"/>
      <c r="CC105" s="130"/>
      <c r="CD105" s="130"/>
      <c r="CE105" s="129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</row>
    <row r="106" spans="1:94" ht="16.5" customHeight="1">
      <c r="A106" s="246" t="s">
        <v>41</v>
      </c>
      <c r="B106" s="247"/>
      <c r="C106" s="191">
        <v>0</v>
      </c>
      <c r="D106" s="262">
        <f>Rezultati!C106*Rezultati!BR106</f>
        <v>0</v>
      </c>
      <c r="E106" s="199"/>
      <c r="F106" s="200"/>
      <c r="G106" s="200"/>
      <c r="H106" s="317"/>
      <c r="I106" s="199"/>
      <c r="J106" s="200"/>
      <c r="K106" s="200"/>
      <c r="L106" s="317"/>
      <c r="M106" s="199"/>
      <c r="N106" s="200"/>
      <c r="O106" s="200"/>
      <c r="P106" s="317"/>
      <c r="Q106" s="199"/>
      <c r="R106" s="200"/>
      <c r="S106" s="200"/>
      <c r="T106" s="317"/>
      <c r="U106" s="199"/>
      <c r="V106" s="200"/>
      <c r="W106" s="200"/>
      <c r="X106" s="317"/>
      <c r="Y106" s="199"/>
      <c r="Z106" s="200"/>
      <c r="AA106" s="200"/>
      <c r="AB106" s="317"/>
      <c r="AC106" s="199"/>
      <c r="AD106" s="200"/>
      <c r="AE106" s="200"/>
      <c r="AF106" s="317"/>
      <c r="AG106" s="199"/>
      <c r="AH106" s="200"/>
      <c r="AI106" s="200"/>
      <c r="AJ106" s="317"/>
      <c r="AK106" s="320"/>
      <c r="AL106" s="321"/>
      <c r="AM106" s="321"/>
      <c r="AN106" s="322"/>
      <c r="AO106" s="320"/>
      <c r="AP106" s="321"/>
      <c r="AQ106" s="321"/>
      <c r="AR106" s="322"/>
      <c r="AS106" s="320"/>
      <c r="AT106" s="321"/>
      <c r="AU106" s="321"/>
      <c r="AV106" s="322"/>
      <c r="AW106" s="320"/>
      <c r="AX106" s="321"/>
      <c r="AY106" s="321"/>
      <c r="AZ106" s="322"/>
      <c r="BA106" s="320"/>
      <c r="BB106" s="321"/>
      <c r="BC106" s="321"/>
      <c r="BD106" s="322"/>
      <c r="BE106" s="318"/>
      <c r="BF106" s="319"/>
      <c r="BG106" s="319"/>
      <c r="BH106" s="319"/>
      <c r="BI106" s="320"/>
      <c r="BJ106" s="321"/>
      <c r="BK106" s="321"/>
      <c r="BL106" s="322"/>
      <c r="BM106" s="320"/>
      <c r="BN106" s="321"/>
      <c r="BO106" s="321"/>
      <c r="BP106" s="322"/>
      <c r="BQ106" s="202">
        <f>SUM(Rezultati!E106:BP106)</f>
        <v>0</v>
      </c>
      <c r="BR106" s="203">
        <f>COUNT(Rezultati!E106:BP106)</f>
        <v>0</v>
      </c>
      <c r="BS106" s="434"/>
      <c r="BT106" s="215" t="e">
        <f>Rezultati!BQ106/Rezultati!BR106-8</f>
        <v>#DIV/0!</v>
      </c>
      <c r="BU106" s="435"/>
      <c r="BV106" s="128">
        <f t="shared" si="3"/>
        <v>0</v>
      </c>
      <c r="BW106" s="129"/>
      <c r="BX106" s="130"/>
      <c r="BY106" s="130"/>
      <c r="BZ106" s="130"/>
      <c r="CA106" s="130"/>
      <c r="CB106" s="130"/>
      <c r="CC106" s="130"/>
      <c r="CD106" s="130"/>
      <c r="CE106" s="129"/>
      <c r="CF106" s="130"/>
      <c r="CG106" s="130"/>
      <c r="CH106" s="130"/>
      <c r="CI106" s="130"/>
      <c r="CJ106" s="130"/>
      <c r="CK106" s="130"/>
      <c r="CL106" s="130"/>
      <c r="CM106" s="130"/>
      <c r="CN106" s="130"/>
      <c r="CO106" s="130"/>
      <c r="CP106" s="130"/>
    </row>
    <row r="107" spans="1:94" ht="15.75" customHeight="1">
      <c r="A107" s="326" t="str">
        <f>Punkti!A47</f>
        <v>NB – 2</v>
      </c>
      <c r="B107" s="216" t="s">
        <v>116</v>
      </c>
      <c r="C107" s="265">
        <v>8</v>
      </c>
      <c r="D107" s="266">
        <f>Rezultati!C107*Rezultati!BR107</f>
        <v>96</v>
      </c>
      <c r="E107" s="297"/>
      <c r="F107" s="298"/>
      <c r="G107" s="298"/>
      <c r="H107" s="299"/>
      <c r="I107" s="297"/>
      <c r="J107" s="298"/>
      <c r="K107" s="298"/>
      <c r="L107" s="299"/>
      <c r="M107" s="297"/>
      <c r="N107" s="298"/>
      <c r="O107" s="298"/>
      <c r="P107" s="299"/>
      <c r="Q107" s="297"/>
      <c r="R107" s="298"/>
      <c r="S107" s="298"/>
      <c r="T107" s="299"/>
      <c r="U107" s="297"/>
      <c r="V107" s="298"/>
      <c r="W107" s="298"/>
      <c r="X107" s="299"/>
      <c r="Y107" s="297"/>
      <c r="Z107" s="298"/>
      <c r="AA107" s="298"/>
      <c r="AB107" s="299"/>
      <c r="AC107" s="297"/>
      <c r="AD107" s="298"/>
      <c r="AE107" s="298"/>
      <c r="AF107" s="299"/>
      <c r="AG107" s="297"/>
      <c r="AH107" s="298"/>
      <c r="AI107" s="298"/>
      <c r="AJ107" s="299"/>
      <c r="AK107" s="302">
        <v>177</v>
      </c>
      <c r="AL107" s="303">
        <v>206</v>
      </c>
      <c r="AM107" s="303">
        <v>167</v>
      </c>
      <c r="AN107" s="304">
        <v>157</v>
      </c>
      <c r="AO107" s="302">
        <v>170</v>
      </c>
      <c r="AP107" s="303">
        <v>177</v>
      </c>
      <c r="AQ107" s="303">
        <v>176</v>
      </c>
      <c r="AR107" s="304">
        <v>186</v>
      </c>
      <c r="AS107" s="302"/>
      <c r="AT107" s="303"/>
      <c r="AU107" s="303"/>
      <c r="AV107" s="304"/>
      <c r="AW107" s="302"/>
      <c r="AX107" s="303"/>
      <c r="AY107" s="303"/>
      <c r="AZ107" s="304"/>
      <c r="BA107" s="302"/>
      <c r="BB107" s="303"/>
      <c r="BC107" s="303"/>
      <c r="BD107" s="304"/>
      <c r="BE107" s="302">
        <v>168</v>
      </c>
      <c r="BF107" s="303">
        <v>165</v>
      </c>
      <c r="BG107" s="303">
        <v>175</v>
      </c>
      <c r="BH107" s="304">
        <v>176</v>
      </c>
      <c r="BI107" s="300"/>
      <c r="BJ107" s="301"/>
      <c r="BK107" s="301"/>
      <c r="BL107" s="301"/>
      <c r="BM107" s="302"/>
      <c r="BN107" s="303"/>
      <c r="BO107" s="303"/>
      <c r="BP107" s="304"/>
      <c r="BQ107" s="150">
        <f>SUM(Rezultati!E107:BP107)</f>
        <v>2100</v>
      </c>
      <c r="BR107" s="151">
        <f>COUNT(Rezultati!E107:BP107)</f>
        <v>12</v>
      </c>
      <c r="BS107" s="434">
        <f>SUM((Rezultati!BQ107+Rezultati!BQ108+BQ113+Rezultati!BQ109+Rezultati!BQ110+Rezultati!BQ111+Rezultati!BQ112+Rezultati!BQ114)/(Rezultati!BR107+BR113+Rezultati!BR108+Rezultati!BR109+Rezultati!BR110+Rezultati!BR111+Rezultati!BR112+Rezultati!BR114))</f>
        <v>168.4404761904762</v>
      </c>
      <c r="BT107" s="215">
        <f>Rezultati!BQ107/Rezultati!BR107-8</f>
        <v>167</v>
      </c>
      <c r="BU107" s="435" t="str">
        <f>BI2</f>
        <v>NB – 2</v>
      </c>
      <c r="BV107" s="128" t="str">
        <f t="shared" si="3"/>
        <v>Ilona Ozola</v>
      </c>
      <c r="BW107" s="129"/>
      <c r="BX107" s="130"/>
      <c r="BY107" s="130"/>
      <c r="BZ107" s="130"/>
      <c r="CA107" s="130"/>
      <c r="CB107" s="130"/>
      <c r="CC107" s="130"/>
      <c r="CD107" s="130"/>
      <c r="CE107" s="129"/>
      <c r="CF107" s="130"/>
      <c r="CG107" s="130"/>
      <c r="CH107" s="130"/>
      <c r="CI107" s="130"/>
      <c r="CJ107" s="130"/>
      <c r="CK107" s="130"/>
      <c r="CL107" s="130"/>
      <c r="CM107" s="130"/>
      <c r="CN107" s="130"/>
      <c r="CO107" s="130"/>
      <c r="CP107" s="130"/>
    </row>
    <row r="108" spans="1:94" ht="15.75" customHeight="1">
      <c r="A108" s="326" t="s">
        <v>42</v>
      </c>
      <c r="B108" s="216" t="s">
        <v>117</v>
      </c>
      <c r="C108" s="327">
        <v>8</v>
      </c>
      <c r="D108" s="172">
        <f>Rezultati!C108*Rezultati!BR108</f>
        <v>96</v>
      </c>
      <c r="E108" s="305"/>
      <c r="F108" s="306"/>
      <c r="G108" s="306"/>
      <c r="H108" s="307"/>
      <c r="I108" s="305"/>
      <c r="J108" s="306"/>
      <c r="K108" s="306"/>
      <c r="L108" s="307"/>
      <c r="M108" s="305"/>
      <c r="N108" s="306"/>
      <c r="O108" s="306"/>
      <c r="P108" s="307"/>
      <c r="Q108" s="305"/>
      <c r="R108" s="306"/>
      <c r="S108" s="306"/>
      <c r="T108" s="307"/>
      <c r="U108" s="305"/>
      <c r="V108" s="306"/>
      <c r="W108" s="306"/>
      <c r="X108" s="307"/>
      <c r="Y108" s="305"/>
      <c r="Z108" s="306"/>
      <c r="AA108" s="306"/>
      <c r="AB108" s="307"/>
      <c r="AC108" s="305"/>
      <c r="AD108" s="306"/>
      <c r="AE108" s="306"/>
      <c r="AF108" s="307"/>
      <c r="AG108" s="305"/>
      <c r="AH108" s="306"/>
      <c r="AI108" s="306"/>
      <c r="AJ108" s="307"/>
      <c r="AK108" s="308">
        <v>111</v>
      </c>
      <c r="AL108" s="309">
        <v>196</v>
      </c>
      <c r="AM108" s="309">
        <v>157</v>
      </c>
      <c r="AN108" s="310">
        <v>157</v>
      </c>
      <c r="AO108" s="308"/>
      <c r="AP108" s="309"/>
      <c r="AQ108" s="309"/>
      <c r="AR108" s="310"/>
      <c r="AS108" s="308"/>
      <c r="AT108" s="309"/>
      <c r="AU108" s="309"/>
      <c r="AV108" s="310"/>
      <c r="AW108" s="308"/>
      <c r="AX108" s="309"/>
      <c r="AY108" s="309"/>
      <c r="AZ108" s="310"/>
      <c r="BA108" s="308">
        <v>135</v>
      </c>
      <c r="BB108" s="309">
        <v>150</v>
      </c>
      <c r="BC108" s="309">
        <v>130</v>
      </c>
      <c r="BD108" s="310">
        <v>120</v>
      </c>
      <c r="BE108" s="308"/>
      <c r="BF108" s="309"/>
      <c r="BG108" s="309"/>
      <c r="BH108" s="310"/>
      <c r="BI108" s="300"/>
      <c r="BJ108" s="301"/>
      <c r="BK108" s="301"/>
      <c r="BL108" s="301"/>
      <c r="BM108" s="308">
        <v>131</v>
      </c>
      <c r="BN108" s="309">
        <v>132</v>
      </c>
      <c r="BO108" s="309">
        <v>181</v>
      </c>
      <c r="BP108" s="310">
        <v>168</v>
      </c>
      <c r="BQ108" s="166">
        <f>SUM(Rezultati!E108:BP108)</f>
        <v>1768</v>
      </c>
      <c r="BR108" s="167">
        <f>COUNT(Rezultati!E108:BP108)</f>
        <v>12</v>
      </c>
      <c r="BS108" s="434"/>
      <c r="BT108" s="215">
        <f>Rezultati!BQ108/Rezultati!BR108-8</f>
        <v>139.33333333333334</v>
      </c>
      <c r="BU108" s="435"/>
      <c r="BV108" s="128" t="str">
        <f t="shared" si="3"/>
        <v>Natālija Rizņika</v>
      </c>
      <c r="BW108" s="129"/>
      <c r="BX108" s="130"/>
      <c r="BY108" s="130"/>
      <c r="BZ108" s="130"/>
      <c r="CA108" s="130"/>
      <c r="CB108" s="130"/>
      <c r="CC108" s="130"/>
      <c r="CD108" s="130"/>
      <c r="CE108" s="129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</row>
    <row r="109" spans="1:94" ht="15.75" customHeight="1">
      <c r="A109" s="326" t="s">
        <v>42</v>
      </c>
      <c r="B109" s="170" t="s">
        <v>118</v>
      </c>
      <c r="C109" s="327">
        <v>8</v>
      </c>
      <c r="D109" s="172">
        <f>Rezultati!C109*Rezultati!BR109</f>
        <v>160</v>
      </c>
      <c r="E109" s="305"/>
      <c r="F109" s="306"/>
      <c r="G109" s="306"/>
      <c r="H109" s="307"/>
      <c r="I109" s="305"/>
      <c r="J109" s="306"/>
      <c r="K109" s="306"/>
      <c r="L109" s="307"/>
      <c r="M109" s="305"/>
      <c r="N109" s="306"/>
      <c r="O109" s="306"/>
      <c r="P109" s="307"/>
      <c r="Q109" s="305"/>
      <c r="R109" s="306"/>
      <c r="S109" s="306"/>
      <c r="T109" s="307"/>
      <c r="U109" s="305"/>
      <c r="V109" s="306"/>
      <c r="W109" s="306"/>
      <c r="X109" s="307"/>
      <c r="Y109" s="305"/>
      <c r="Z109" s="306"/>
      <c r="AA109" s="306"/>
      <c r="AB109" s="307"/>
      <c r="AC109" s="305"/>
      <c r="AD109" s="306"/>
      <c r="AE109" s="306"/>
      <c r="AF109" s="307"/>
      <c r="AG109" s="305"/>
      <c r="AH109" s="306"/>
      <c r="AI109" s="306"/>
      <c r="AJ109" s="307"/>
      <c r="AK109" s="311"/>
      <c r="AL109" s="312"/>
      <c r="AM109" s="312"/>
      <c r="AN109" s="313"/>
      <c r="AO109" s="311"/>
      <c r="AP109" s="312"/>
      <c r="AQ109" s="312"/>
      <c r="AR109" s="313"/>
      <c r="AS109" s="311">
        <v>184</v>
      </c>
      <c r="AT109" s="312">
        <v>148</v>
      </c>
      <c r="AU109" s="312">
        <v>171</v>
      </c>
      <c r="AV109" s="313">
        <v>184</v>
      </c>
      <c r="AW109" s="311">
        <v>165</v>
      </c>
      <c r="AX109" s="312">
        <v>172</v>
      </c>
      <c r="AY109" s="312">
        <v>151</v>
      </c>
      <c r="AZ109" s="313">
        <v>191</v>
      </c>
      <c r="BA109" s="311">
        <v>154</v>
      </c>
      <c r="BB109" s="312">
        <v>170</v>
      </c>
      <c r="BC109" s="312">
        <v>206</v>
      </c>
      <c r="BD109" s="313">
        <v>158</v>
      </c>
      <c r="BE109" s="311">
        <v>178</v>
      </c>
      <c r="BF109" s="312">
        <v>200</v>
      </c>
      <c r="BG109" s="312">
        <v>161</v>
      </c>
      <c r="BH109" s="313">
        <v>141</v>
      </c>
      <c r="BI109" s="300"/>
      <c r="BJ109" s="301"/>
      <c r="BK109" s="301"/>
      <c r="BL109" s="301"/>
      <c r="BM109" s="311">
        <v>213</v>
      </c>
      <c r="BN109" s="312">
        <v>198</v>
      </c>
      <c r="BO109" s="312">
        <v>167</v>
      </c>
      <c r="BP109" s="313">
        <v>171</v>
      </c>
      <c r="BQ109" s="166">
        <f>SUM(Rezultati!E109:BP109)</f>
        <v>3483</v>
      </c>
      <c r="BR109" s="167">
        <f>COUNT(Rezultati!E109:BP109)</f>
        <v>20</v>
      </c>
      <c r="BS109" s="434"/>
      <c r="BT109" s="215">
        <f>Rezultati!BQ109/Rezultati!BR109-8</f>
        <v>166.15</v>
      </c>
      <c r="BU109" s="435"/>
      <c r="BV109" s="128" t="str">
        <f t="shared" si="3"/>
        <v>Anita Valdmane</v>
      </c>
      <c r="BW109" s="129"/>
      <c r="BX109" s="130"/>
      <c r="BY109" s="130"/>
      <c r="BZ109" s="130"/>
      <c r="CA109" s="130"/>
      <c r="CB109" s="130"/>
      <c r="CC109" s="130"/>
      <c r="CD109" s="130"/>
      <c r="CE109" s="129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</row>
    <row r="110" spans="1:94" ht="15.75" customHeight="1">
      <c r="A110" s="256" t="s">
        <v>42</v>
      </c>
      <c r="B110" s="154" t="s">
        <v>119</v>
      </c>
      <c r="C110" s="155">
        <v>0</v>
      </c>
      <c r="D110" s="139">
        <f>Rezultati!C110*Rezultati!BR110</f>
        <v>0</v>
      </c>
      <c r="E110" s="305"/>
      <c r="F110" s="306"/>
      <c r="G110" s="306"/>
      <c r="H110" s="307"/>
      <c r="I110" s="305"/>
      <c r="J110" s="306"/>
      <c r="K110" s="306"/>
      <c r="L110" s="307"/>
      <c r="M110" s="305"/>
      <c r="N110" s="306"/>
      <c r="O110" s="306"/>
      <c r="P110" s="307"/>
      <c r="Q110" s="305"/>
      <c r="R110" s="306"/>
      <c r="S110" s="306"/>
      <c r="T110" s="307"/>
      <c r="U110" s="305"/>
      <c r="V110" s="306"/>
      <c r="W110" s="306"/>
      <c r="X110" s="307"/>
      <c r="Y110" s="305"/>
      <c r="Z110" s="306"/>
      <c r="AA110" s="306"/>
      <c r="AB110" s="307"/>
      <c r="AC110" s="305"/>
      <c r="AD110" s="306"/>
      <c r="AE110" s="306"/>
      <c r="AF110" s="307"/>
      <c r="AG110" s="305"/>
      <c r="AH110" s="306"/>
      <c r="AI110" s="306"/>
      <c r="AJ110" s="307"/>
      <c r="AK110" s="311">
        <v>178</v>
      </c>
      <c r="AL110" s="312">
        <v>199</v>
      </c>
      <c r="AM110" s="312">
        <v>201</v>
      </c>
      <c r="AN110" s="313">
        <v>132</v>
      </c>
      <c r="AO110" s="311">
        <v>180</v>
      </c>
      <c r="AP110" s="312">
        <v>206</v>
      </c>
      <c r="AQ110" s="312">
        <v>208</v>
      </c>
      <c r="AR110" s="313">
        <v>202</v>
      </c>
      <c r="AS110" s="311">
        <v>178</v>
      </c>
      <c r="AT110" s="312">
        <v>147</v>
      </c>
      <c r="AU110" s="312">
        <v>180</v>
      </c>
      <c r="AV110" s="313">
        <v>183</v>
      </c>
      <c r="AW110" s="311">
        <v>178</v>
      </c>
      <c r="AX110" s="312">
        <v>199</v>
      </c>
      <c r="AY110" s="312">
        <v>118</v>
      </c>
      <c r="AZ110" s="313">
        <v>137</v>
      </c>
      <c r="BA110" s="311">
        <v>170</v>
      </c>
      <c r="BB110" s="312">
        <v>156</v>
      </c>
      <c r="BC110" s="312">
        <v>206</v>
      </c>
      <c r="BD110" s="313">
        <v>130</v>
      </c>
      <c r="BE110" s="311">
        <v>185</v>
      </c>
      <c r="BF110" s="312">
        <v>129</v>
      </c>
      <c r="BG110" s="312">
        <v>185</v>
      </c>
      <c r="BH110" s="313">
        <v>138</v>
      </c>
      <c r="BI110" s="300"/>
      <c r="BJ110" s="301"/>
      <c r="BK110" s="301"/>
      <c r="BL110" s="301"/>
      <c r="BM110" s="311">
        <v>148</v>
      </c>
      <c r="BN110" s="312">
        <v>194</v>
      </c>
      <c r="BO110" s="312">
        <v>202</v>
      </c>
      <c r="BP110" s="313">
        <v>161</v>
      </c>
      <c r="BQ110" s="166">
        <f>SUM(Rezultati!E110:BP110)</f>
        <v>4830</v>
      </c>
      <c r="BR110" s="167">
        <f>COUNT(Rezultati!E110:BP110)</f>
        <v>28</v>
      </c>
      <c r="BS110" s="434"/>
      <c r="BT110" s="215">
        <f>Rezultati!BQ110/Rezultati!BR110</f>
        <v>172.5</v>
      </c>
      <c r="BU110" s="435"/>
      <c r="BV110" s="128" t="str">
        <f t="shared" si="3"/>
        <v>Guntārs Beisons</v>
      </c>
      <c r="BW110" s="129"/>
      <c r="BX110" s="130"/>
      <c r="BY110" s="130"/>
      <c r="BZ110" s="130"/>
      <c r="CA110" s="130"/>
      <c r="CB110" s="130"/>
      <c r="CC110" s="130"/>
      <c r="CD110" s="130"/>
      <c r="CE110" s="129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</row>
    <row r="111" spans="1:94" ht="15.75" customHeight="1">
      <c r="A111" s="256" t="s">
        <v>42</v>
      </c>
      <c r="B111" s="181" t="s">
        <v>120</v>
      </c>
      <c r="C111" s="155">
        <v>0</v>
      </c>
      <c r="D111" s="139">
        <f>Rezultati!C111*Rezultati!BR111</f>
        <v>0</v>
      </c>
      <c r="E111" s="314"/>
      <c r="F111" s="315"/>
      <c r="G111" s="315"/>
      <c r="H111" s="316"/>
      <c r="I111" s="314"/>
      <c r="J111" s="315"/>
      <c r="K111" s="315"/>
      <c r="L111" s="316"/>
      <c r="M111" s="314"/>
      <c r="N111" s="315"/>
      <c r="O111" s="315"/>
      <c r="P111" s="316"/>
      <c r="Q111" s="314"/>
      <c r="R111" s="315"/>
      <c r="S111" s="315"/>
      <c r="T111" s="316"/>
      <c r="U111" s="314"/>
      <c r="V111" s="315"/>
      <c r="W111" s="315"/>
      <c r="X111" s="316"/>
      <c r="Y111" s="314"/>
      <c r="Z111" s="315"/>
      <c r="AA111" s="315"/>
      <c r="AB111" s="316"/>
      <c r="AC111" s="314"/>
      <c r="AD111" s="315"/>
      <c r="AE111" s="315"/>
      <c r="AF111" s="316"/>
      <c r="AG111" s="314"/>
      <c r="AH111" s="315"/>
      <c r="AI111" s="315"/>
      <c r="AJ111" s="316"/>
      <c r="AK111" s="311"/>
      <c r="AL111" s="312"/>
      <c r="AM111" s="312"/>
      <c r="AN111" s="313"/>
      <c r="AO111" s="311">
        <v>168</v>
      </c>
      <c r="AP111" s="312">
        <v>159</v>
      </c>
      <c r="AQ111" s="312">
        <v>182</v>
      </c>
      <c r="AR111" s="313">
        <v>194</v>
      </c>
      <c r="AS111" s="311">
        <v>180</v>
      </c>
      <c r="AT111" s="312">
        <v>158</v>
      </c>
      <c r="AU111" s="312">
        <v>145</v>
      </c>
      <c r="AV111" s="313">
        <v>143</v>
      </c>
      <c r="AW111" s="311">
        <v>134</v>
      </c>
      <c r="AX111" s="312">
        <v>158</v>
      </c>
      <c r="AY111" s="312">
        <v>180</v>
      </c>
      <c r="AZ111" s="313">
        <v>167</v>
      </c>
      <c r="BA111" s="311"/>
      <c r="BB111" s="312"/>
      <c r="BC111" s="312"/>
      <c r="BD111" s="313"/>
      <c r="BE111" s="311"/>
      <c r="BF111" s="312"/>
      <c r="BG111" s="312"/>
      <c r="BH111" s="313"/>
      <c r="BI111" s="300"/>
      <c r="BJ111" s="301"/>
      <c r="BK111" s="301"/>
      <c r="BL111" s="301"/>
      <c r="BM111" s="311"/>
      <c r="BN111" s="312"/>
      <c r="BO111" s="312"/>
      <c r="BP111" s="313"/>
      <c r="BQ111" s="166">
        <f>SUM(Rezultati!E111:BP111)</f>
        <v>1968</v>
      </c>
      <c r="BR111" s="167">
        <f>COUNT(Rezultati!E111:BP111)</f>
        <v>12</v>
      </c>
      <c r="BS111" s="434"/>
      <c r="BT111" s="215">
        <f>Rezultati!BQ111/Rezultati!BR111</f>
        <v>164</v>
      </c>
      <c r="BU111" s="435"/>
      <c r="BV111" s="128" t="str">
        <f t="shared" si="3"/>
        <v>Pavels Isats</v>
      </c>
      <c r="BW111" s="129"/>
      <c r="BX111" s="130"/>
      <c r="BY111" s="130"/>
      <c r="BZ111" s="130"/>
      <c r="CA111" s="130"/>
      <c r="CB111" s="130"/>
      <c r="CC111" s="130"/>
      <c r="CD111" s="130"/>
      <c r="CE111" s="129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</row>
    <row r="112" spans="1:94" ht="16.5" customHeight="1">
      <c r="A112" s="346" t="s">
        <v>42</v>
      </c>
      <c r="B112" s="293"/>
      <c r="C112" s="155">
        <v>0</v>
      </c>
      <c r="D112" s="139">
        <f>Rezultati!C112*Rezultati!BR112</f>
        <v>0</v>
      </c>
      <c r="E112" s="314"/>
      <c r="F112" s="315"/>
      <c r="G112" s="315"/>
      <c r="H112" s="316"/>
      <c r="I112" s="314"/>
      <c r="J112" s="315"/>
      <c r="K112" s="315"/>
      <c r="L112" s="316"/>
      <c r="M112" s="314"/>
      <c r="N112" s="315"/>
      <c r="O112" s="315"/>
      <c r="P112" s="316"/>
      <c r="Q112" s="314"/>
      <c r="R112" s="315"/>
      <c r="S112" s="315"/>
      <c r="T112" s="316"/>
      <c r="U112" s="314"/>
      <c r="V112" s="315"/>
      <c r="W112" s="315"/>
      <c r="X112" s="316"/>
      <c r="Y112" s="314"/>
      <c r="Z112" s="315"/>
      <c r="AA112" s="315"/>
      <c r="AB112" s="316"/>
      <c r="AC112" s="314"/>
      <c r="AD112" s="315"/>
      <c r="AE112" s="315"/>
      <c r="AF112" s="316"/>
      <c r="AG112" s="314"/>
      <c r="AH112" s="315"/>
      <c r="AI112" s="315"/>
      <c r="AJ112" s="316"/>
      <c r="AK112" s="311"/>
      <c r="AL112" s="312"/>
      <c r="AM112" s="312"/>
      <c r="AN112" s="313"/>
      <c r="AO112" s="311"/>
      <c r="AP112" s="312"/>
      <c r="AQ112" s="312"/>
      <c r="AR112" s="313"/>
      <c r="AS112" s="311"/>
      <c r="AT112" s="312"/>
      <c r="AU112" s="312"/>
      <c r="AV112" s="313"/>
      <c r="AW112" s="311"/>
      <c r="AX112" s="312"/>
      <c r="AY112" s="312"/>
      <c r="AZ112" s="313"/>
      <c r="BA112" s="311"/>
      <c r="BB112" s="312"/>
      <c r="BC112" s="312"/>
      <c r="BD112" s="313"/>
      <c r="BE112" s="311"/>
      <c r="BF112" s="312"/>
      <c r="BG112" s="312"/>
      <c r="BH112" s="313"/>
      <c r="BI112" s="300"/>
      <c r="BJ112" s="301"/>
      <c r="BK112" s="301"/>
      <c r="BL112" s="301"/>
      <c r="BM112" s="311"/>
      <c r="BN112" s="312"/>
      <c r="BO112" s="312"/>
      <c r="BP112" s="313"/>
      <c r="BQ112" s="166">
        <f>SUM(Rezultati!E112:BP112)</f>
        <v>0</v>
      </c>
      <c r="BR112" s="167">
        <f>COUNT(Rezultati!E112:BP112)</f>
        <v>0</v>
      </c>
      <c r="BS112" s="434"/>
      <c r="BT112" s="215" t="e">
        <f>Rezultati!BQ112/Rezultati!BR112</f>
        <v>#DIV/0!</v>
      </c>
      <c r="BU112" s="435"/>
      <c r="BV112" s="128">
        <f t="shared" si="3"/>
        <v>0</v>
      </c>
      <c r="BW112" s="129"/>
      <c r="BX112" s="130"/>
      <c r="BY112" s="130"/>
      <c r="BZ112" s="130"/>
      <c r="CA112" s="130"/>
      <c r="CB112" s="130"/>
      <c r="CC112" s="130"/>
      <c r="CD112" s="130"/>
      <c r="CE112" s="129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</row>
    <row r="113" spans="1:94" ht="16.5" customHeight="1">
      <c r="A113" s="295" t="s">
        <v>42</v>
      </c>
      <c r="B113" s="295"/>
      <c r="C113" s="155">
        <v>0</v>
      </c>
      <c r="D113" s="139">
        <f>Rezultati!C113*Rezultati!BR113</f>
        <v>0</v>
      </c>
      <c r="E113" s="343"/>
      <c r="F113" s="344"/>
      <c r="G113" s="344"/>
      <c r="H113" s="345"/>
      <c r="I113" s="343"/>
      <c r="J113" s="344"/>
      <c r="K113" s="344"/>
      <c r="L113" s="345"/>
      <c r="M113" s="343"/>
      <c r="N113" s="344"/>
      <c r="O113" s="344"/>
      <c r="P113" s="345"/>
      <c r="Q113" s="343"/>
      <c r="R113" s="344"/>
      <c r="S113" s="344"/>
      <c r="T113" s="345"/>
      <c r="U113" s="343"/>
      <c r="V113" s="344"/>
      <c r="W113" s="344"/>
      <c r="X113" s="345"/>
      <c r="Y113" s="343"/>
      <c r="Z113" s="344"/>
      <c r="AA113" s="344"/>
      <c r="AB113" s="345"/>
      <c r="AC113" s="343"/>
      <c r="AD113" s="344"/>
      <c r="AE113" s="344"/>
      <c r="AF113" s="345"/>
      <c r="AG113" s="343"/>
      <c r="AH113" s="344"/>
      <c r="AI113" s="344"/>
      <c r="AJ113" s="345"/>
      <c r="AK113" s="323"/>
      <c r="AL113" s="324"/>
      <c r="AM113" s="324"/>
      <c r="AN113" s="325"/>
      <c r="AO113" s="323"/>
      <c r="AP113" s="324"/>
      <c r="AQ113" s="324"/>
      <c r="AR113" s="325"/>
      <c r="AS113" s="323"/>
      <c r="AT113" s="324"/>
      <c r="AU113" s="324"/>
      <c r="AV113" s="325"/>
      <c r="AW113" s="323"/>
      <c r="AX113" s="324"/>
      <c r="AY113" s="324"/>
      <c r="AZ113" s="325"/>
      <c r="BA113" s="323"/>
      <c r="BB113" s="324"/>
      <c r="BC113" s="324"/>
      <c r="BD113" s="325"/>
      <c r="BE113" s="323"/>
      <c r="BF113" s="324"/>
      <c r="BG113" s="324"/>
      <c r="BH113" s="325"/>
      <c r="BI113" s="300"/>
      <c r="BJ113" s="301"/>
      <c r="BK113" s="301"/>
      <c r="BL113" s="301"/>
      <c r="BM113" s="323"/>
      <c r="BN113" s="324"/>
      <c r="BO113" s="324"/>
      <c r="BP113" s="325"/>
      <c r="BQ113" s="166">
        <f>SUM(Rezultati!E113:BP113)</f>
        <v>0</v>
      </c>
      <c r="BR113" s="167">
        <f>COUNT(Rezultati!E113:BP113)</f>
        <v>0</v>
      </c>
      <c r="BS113" s="434"/>
      <c r="BT113" s="215" t="e">
        <f>Rezultati!BQ113/Rezultati!BR113</f>
        <v>#DIV/0!</v>
      </c>
      <c r="BU113" s="435"/>
      <c r="BV113" s="128">
        <f t="shared" si="3"/>
        <v>0</v>
      </c>
      <c r="BW113" s="129"/>
      <c r="BX113" s="130"/>
      <c r="BY113" s="130"/>
      <c r="BZ113" s="130"/>
      <c r="CA113" s="130"/>
      <c r="CB113" s="130"/>
      <c r="CC113" s="130"/>
      <c r="CD113" s="130"/>
      <c r="CE113" s="129"/>
      <c r="CF113" s="130"/>
      <c r="CG113" s="130"/>
      <c r="CH113" s="130"/>
      <c r="CI113" s="130"/>
      <c r="CJ113" s="130"/>
      <c r="CK113" s="130"/>
      <c r="CL113" s="130"/>
      <c r="CM113" s="130"/>
      <c r="CN113" s="130"/>
      <c r="CO113" s="130"/>
      <c r="CP113" s="130"/>
    </row>
    <row r="114" spans="1:94" ht="16.5" customHeight="1">
      <c r="A114" s="291" t="s">
        <v>42</v>
      </c>
      <c r="B114" s="347"/>
      <c r="C114" s="192">
        <v>0</v>
      </c>
      <c r="D114" s="193">
        <f>Rezultati!C114*Rezultati!BR114</f>
        <v>0</v>
      </c>
      <c r="E114" s="199"/>
      <c r="F114" s="200"/>
      <c r="G114" s="200"/>
      <c r="H114" s="317"/>
      <c r="I114" s="199"/>
      <c r="J114" s="200"/>
      <c r="K114" s="200"/>
      <c r="L114" s="317"/>
      <c r="M114" s="199"/>
      <c r="N114" s="200"/>
      <c r="O114" s="200"/>
      <c r="P114" s="317"/>
      <c r="Q114" s="199"/>
      <c r="R114" s="200"/>
      <c r="S114" s="200"/>
      <c r="T114" s="317"/>
      <c r="U114" s="199"/>
      <c r="V114" s="200"/>
      <c r="W114" s="200"/>
      <c r="X114" s="317"/>
      <c r="Y114" s="199"/>
      <c r="Z114" s="200"/>
      <c r="AA114" s="200"/>
      <c r="AB114" s="317"/>
      <c r="AC114" s="199"/>
      <c r="AD114" s="200"/>
      <c r="AE114" s="200"/>
      <c r="AF114" s="317"/>
      <c r="AG114" s="199"/>
      <c r="AH114" s="200"/>
      <c r="AI114" s="200"/>
      <c r="AJ114" s="317"/>
      <c r="AK114" s="320"/>
      <c r="AL114" s="321"/>
      <c r="AM114" s="321"/>
      <c r="AN114" s="322"/>
      <c r="AO114" s="320"/>
      <c r="AP114" s="321"/>
      <c r="AQ114" s="321"/>
      <c r="AR114" s="322"/>
      <c r="AS114" s="320"/>
      <c r="AT114" s="321"/>
      <c r="AU114" s="321"/>
      <c r="AV114" s="322"/>
      <c r="AW114" s="320"/>
      <c r="AX114" s="321"/>
      <c r="AY114" s="321"/>
      <c r="AZ114" s="322"/>
      <c r="BA114" s="320"/>
      <c r="BB114" s="321"/>
      <c r="BC114" s="321"/>
      <c r="BD114" s="322"/>
      <c r="BE114" s="320"/>
      <c r="BF114" s="321"/>
      <c r="BG114" s="321"/>
      <c r="BH114" s="322"/>
      <c r="BI114" s="318"/>
      <c r="BJ114" s="319"/>
      <c r="BK114" s="319"/>
      <c r="BL114" s="319"/>
      <c r="BM114" s="320"/>
      <c r="BN114" s="321"/>
      <c r="BO114" s="321"/>
      <c r="BP114" s="322"/>
      <c r="BQ114" s="348">
        <f>SUM(Rezultati!E114:BP114)</f>
        <v>0</v>
      </c>
      <c r="BR114" s="349">
        <f>COUNT(Rezultati!E114:BP114)</f>
        <v>0</v>
      </c>
      <c r="BS114" s="434"/>
      <c r="BT114" s="215" t="e">
        <f>Rezultati!BQ114/Rezultati!BR114</f>
        <v>#DIV/0!</v>
      </c>
      <c r="BU114" s="435"/>
      <c r="BV114" s="128">
        <f t="shared" si="3"/>
        <v>0</v>
      </c>
      <c r="BW114" s="129"/>
      <c r="BX114" s="130"/>
      <c r="BY114" s="130"/>
      <c r="BZ114" s="130"/>
      <c r="CA114" s="130"/>
      <c r="CB114" s="130"/>
      <c r="CC114" s="130"/>
      <c r="CD114" s="130"/>
      <c r="CE114" s="129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</row>
    <row r="115" spans="1:94" ht="16.5" customHeight="1">
      <c r="A115" s="292" t="str">
        <f>Punkti!A50</f>
        <v>NB-1</v>
      </c>
      <c r="B115" s="137" t="s">
        <v>121</v>
      </c>
      <c r="C115" s="155">
        <v>0</v>
      </c>
      <c r="D115" s="257">
        <f>Rezultati!C115*Rezultati!BR115</f>
        <v>0</v>
      </c>
      <c r="E115" s="297"/>
      <c r="F115" s="298"/>
      <c r="G115" s="298"/>
      <c r="H115" s="299"/>
      <c r="I115" s="297"/>
      <c r="J115" s="298"/>
      <c r="K115" s="298"/>
      <c r="L115" s="299"/>
      <c r="M115" s="297"/>
      <c r="N115" s="298"/>
      <c r="O115" s="298"/>
      <c r="P115" s="299"/>
      <c r="Q115" s="297"/>
      <c r="R115" s="298"/>
      <c r="S115" s="298"/>
      <c r="T115" s="299"/>
      <c r="U115" s="297"/>
      <c r="V115" s="298"/>
      <c r="W115" s="298"/>
      <c r="X115" s="299"/>
      <c r="Y115" s="297"/>
      <c r="Z115" s="298"/>
      <c r="AA115" s="298"/>
      <c r="AB115" s="299"/>
      <c r="AC115" s="297"/>
      <c r="AD115" s="298"/>
      <c r="AE115" s="298"/>
      <c r="AF115" s="299"/>
      <c r="AG115" s="297"/>
      <c r="AH115" s="298"/>
      <c r="AI115" s="298"/>
      <c r="AJ115" s="299"/>
      <c r="AK115" s="302"/>
      <c r="AL115" s="303"/>
      <c r="AM115" s="303"/>
      <c r="AN115" s="304"/>
      <c r="AO115" s="302"/>
      <c r="AP115" s="303"/>
      <c r="AQ115" s="303"/>
      <c r="AR115" s="304"/>
      <c r="AS115" s="302"/>
      <c r="AT115" s="303"/>
      <c r="AU115" s="303"/>
      <c r="AV115" s="304"/>
      <c r="AW115" s="302"/>
      <c r="AX115" s="303"/>
      <c r="AY115" s="303"/>
      <c r="AZ115" s="304"/>
      <c r="BA115" s="302"/>
      <c r="BB115" s="303"/>
      <c r="BC115" s="303"/>
      <c r="BD115" s="304"/>
      <c r="BE115" s="302">
        <v>187</v>
      </c>
      <c r="BF115" s="303">
        <v>142</v>
      </c>
      <c r="BG115" s="303">
        <v>173</v>
      </c>
      <c r="BH115" s="304">
        <v>203</v>
      </c>
      <c r="BI115" s="302"/>
      <c r="BJ115" s="303"/>
      <c r="BK115" s="303"/>
      <c r="BL115" s="304"/>
      <c r="BM115" s="300"/>
      <c r="BN115" s="301"/>
      <c r="BO115" s="301"/>
      <c r="BP115" s="301"/>
      <c r="BQ115" s="350">
        <f>SUM(Rezultati!E115:BP115)</f>
        <v>705</v>
      </c>
      <c r="BR115" s="351">
        <f>COUNT(Rezultati!E115:BP115)</f>
        <v>4</v>
      </c>
      <c r="BS115" s="436">
        <f>SUM((Rezultati!BQ115+Rezultati!BQ116+Rezultati!BQ117+BQ120+BQ122+Rezultati!BQ118+Rezultati!BQ119+Rezultati!BQ121+Rezultati!BQ123)/(Rezultati!BR115+BR120+BR122+Rezultati!BR116+Rezultati!BR117+Rezultati!BR118+Rezultati!BR119+Rezultati!BR121+Rezultati!BR123))</f>
        <v>178.61904761904762</v>
      </c>
      <c r="BT115" s="215">
        <f>(Rezultati!BQ115/Rezultati!BR115)</f>
        <v>176.25</v>
      </c>
      <c r="BU115" s="435" t="str">
        <f>BM2</f>
        <v>NB-1</v>
      </c>
      <c r="BV115" s="128" t="str">
        <f t="shared" si="3"/>
        <v>Ainars Gilberts</v>
      </c>
      <c r="BW115" s="129"/>
      <c r="BX115" s="130"/>
      <c r="BY115" s="130"/>
      <c r="BZ115" s="130"/>
      <c r="CA115" s="130"/>
      <c r="CB115" s="130"/>
      <c r="CC115" s="130"/>
      <c r="CD115" s="130"/>
      <c r="CE115" s="129"/>
      <c r="CF115" s="130"/>
      <c r="CG115" s="130"/>
      <c r="CH115" s="130"/>
      <c r="CI115" s="130"/>
      <c r="CJ115" s="130"/>
      <c r="CK115" s="130"/>
      <c r="CL115" s="130"/>
      <c r="CM115" s="130"/>
      <c r="CN115" s="130"/>
      <c r="CO115" s="130"/>
      <c r="CP115" s="130"/>
    </row>
    <row r="116" spans="1:94" ht="16.5" customHeight="1">
      <c r="A116" s="292" t="s">
        <v>43</v>
      </c>
      <c r="B116" s="154" t="s">
        <v>122</v>
      </c>
      <c r="C116" s="155">
        <v>0</v>
      </c>
      <c r="D116" s="139">
        <f>Rezultati!C116*Rezultati!BR116</f>
        <v>0</v>
      </c>
      <c r="E116" s="305"/>
      <c r="F116" s="306"/>
      <c r="G116" s="306"/>
      <c r="H116" s="307"/>
      <c r="I116" s="305"/>
      <c r="J116" s="306"/>
      <c r="K116" s="306"/>
      <c r="L116" s="307"/>
      <c r="M116" s="305"/>
      <c r="N116" s="306"/>
      <c r="O116" s="306"/>
      <c r="P116" s="307"/>
      <c r="Q116" s="305"/>
      <c r="R116" s="306"/>
      <c r="S116" s="306"/>
      <c r="T116" s="307"/>
      <c r="U116" s="305"/>
      <c r="V116" s="306"/>
      <c r="W116" s="306"/>
      <c r="X116" s="307"/>
      <c r="Y116" s="305"/>
      <c r="Z116" s="306"/>
      <c r="AA116" s="306"/>
      <c r="AB116" s="307"/>
      <c r="AC116" s="305"/>
      <c r="AD116" s="306"/>
      <c r="AE116" s="306"/>
      <c r="AF116" s="307"/>
      <c r="AG116" s="305"/>
      <c r="AH116" s="306"/>
      <c r="AI116" s="306"/>
      <c r="AJ116" s="307"/>
      <c r="AK116" s="308">
        <v>197</v>
      </c>
      <c r="AL116" s="309">
        <v>175</v>
      </c>
      <c r="AM116" s="309">
        <v>168</v>
      </c>
      <c r="AN116" s="310">
        <v>162</v>
      </c>
      <c r="AO116" s="308">
        <v>146</v>
      </c>
      <c r="AP116" s="309">
        <v>190</v>
      </c>
      <c r="AQ116" s="309">
        <v>144</v>
      </c>
      <c r="AR116" s="310">
        <v>179</v>
      </c>
      <c r="AS116" s="308">
        <v>139</v>
      </c>
      <c r="AT116" s="309">
        <v>182</v>
      </c>
      <c r="AU116" s="309">
        <v>213</v>
      </c>
      <c r="AV116" s="310">
        <v>151</v>
      </c>
      <c r="AW116" s="308">
        <v>198</v>
      </c>
      <c r="AX116" s="309">
        <v>131</v>
      </c>
      <c r="AY116" s="309">
        <v>165</v>
      </c>
      <c r="AZ116" s="310">
        <v>150</v>
      </c>
      <c r="BA116" s="308"/>
      <c r="BB116" s="309"/>
      <c r="BC116" s="309">
        <v>155</v>
      </c>
      <c r="BD116" s="310">
        <v>155</v>
      </c>
      <c r="BE116" s="308"/>
      <c r="BF116" s="309"/>
      <c r="BG116" s="309"/>
      <c r="BH116" s="310"/>
      <c r="BI116" s="308">
        <v>156</v>
      </c>
      <c r="BJ116" s="309">
        <v>190</v>
      </c>
      <c r="BK116" s="309">
        <v>160</v>
      </c>
      <c r="BL116" s="310">
        <v>149</v>
      </c>
      <c r="BM116" s="300"/>
      <c r="BN116" s="301"/>
      <c r="BO116" s="301"/>
      <c r="BP116" s="301"/>
      <c r="BQ116" s="166">
        <f>SUM(Rezultati!E116:BP116)</f>
        <v>3655</v>
      </c>
      <c r="BR116" s="167">
        <f>COUNT(Rezultati!E116:BP116)</f>
        <v>22</v>
      </c>
      <c r="BS116" s="436"/>
      <c r="BT116" s="215">
        <f>Rezultati!BQ116/Rezultati!BR116</f>
        <v>166.13636363636363</v>
      </c>
      <c r="BU116" s="435"/>
      <c r="BV116" s="128" t="str">
        <f t="shared" si="3"/>
        <v>Dainis Mauriņš</v>
      </c>
      <c r="BW116" s="129"/>
      <c r="BX116" s="130"/>
      <c r="BY116" s="130"/>
      <c r="BZ116" s="130"/>
      <c r="CA116" s="130"/>
      <c r="CB116" s="130"/>
      <c r="CC116" s="130"/>
      <c r="CD116" s="130"/>
      <c r="CE116" s="129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</row>
    <row r="117" spans="1:94" ht="16.5" customHeight="1">
      <c r="A117" s="292" t="s">
        <v>43</v>
      </c>
      <c r="B117" s="168" t="s">
        <v>123</v>
      </c>
      <c r="C117" s="155">
        <v>0</v>
      </c>
      <c r="D117" s="139">
        <f>Rezultati!C117*Rezultati!BR117</f>
        <v>0</v>
      </c>
      <c r="E117" s="305"/>
      <c r="F117" s="306"/>
      <c r="G117" s="306"/>
      <c r="H117" s="307"/>
      <c r="I117" s="305"/>
      <c r="J117" s="306"/>
      <c r="K117" s="306"/>
      <c r="L117" s="307"/>
      <c r="M117" s="305"/>
      <c r="N117" s="306"/>
      <c r="O117" s="306"/>
      <c r="P117" s="307"/>
      <c r="Q117" s="305"/>
      <c r="R117" s="306"/>
      <c r="S117" s="306"/>
      <c r="T117" s="307"/>
      <c r="U117" s="305"/>
      <c r="V117" s="306"/>
      <c r="W117" s="306"/>
      <c r="X117" s="307"/>
      <c r="Y117" s="305"/>
      <c r="Z117" s="306"/>
      <c r="AA117" s="306"/>
      <c r="AB117" s="307"/>
      <c r="AC117" s="305"/>
      <c r="AD117" s="306"/>
      <c r="AE117" s="306"/>
      <c r="AF117" s="307"/>
      <c r="AG117" s="305"/>
      <c r="AH117" s="306"/>
      <c r="AI117" s="306"/>
      <c r="AJ117" s="307"/>
      <c r="AK117" s="311"/>
      <c r="AL117" s="312"/>
      <c r="AM117" s="312"/>
      <c r="AN117" s="313"/>
      <c r="AO117" s="311"/>
      <c r="AP117" s="312"/>
      <c r="AQ117" s="312"/>
      <c r="AR117" s="313"/>
      <c r="AS117" s="311">
        <v>112</v>
      </c>
      <c r="AT117" s="312">
        <v>177</v>
      </c>
      <c r="AU117" s="312"/>
      <c r="AV117" s="313"/>
      <c r="AW117" s="311"/>
      <c r="AX117" s="312"/>
      <c r="AY117" s="312"/>
      <c r="AZ117" s="313"/>
      <c r="BA117" s="311">
        <v>223</v>
      </c>
      <c r="BB117" s="312">
        <v>200</v>
      </c>
      <c r="BC117" s="312"/>
      <c r="BD117" s="313"/>
      <c r="BE117" s="311">
        <v>201</v>
      </c>
      <c r="BF117" s="312">
        <v>209</v>
      </c>
      <c r="BG117" s="312"/>
      <c r="BH117" s="313"/>
      <c r="BI117" s="311"/>
      <c r="BJ117" s="312"/>
      <c r="BK117" s="312"/>
      <c r="BL117" s="313"/>
      <c r="BM117" s="300"/>
      <c r="BN117" s="301"/>
      <c r="BO117" s="301"/>
      <c r="BP117" s="301"/>
      <c r="BQ117" s="166">
        <f>SUM(Rezultati!E117:BP117)</f>
        <v>1122</v>
      </c>
      <c r="BR117" s="167">
        <f>COUNT(Rezultati!E117:BP117)</f>
        <v>6</v>
      </c>
      <c r="BS117" s="436"/>
      <c r="BT117" s="215">
        <f>Rezultati!BQ117/Rezultati!BR117</f>
        <v>187</v>
      </c>
      <c r="BU117" s="435"/>
      <c r="BV117" s="128" t="str">
        <f t="shared" si="3"/>
        <v>Aleksandrs Liniņš</v>
      </c>
      <c r="BW117" s="129"/>
      <c r="BX117" s="130"/>
      <c r="BY117" s="130"/>
      <c r="BZ117" s="130"/>
      <c r="CA117" s="130"/>
      <c r="CB117" s="130"/>
      <c r="CC117" s="130"/>
      <c r="CD117" s="130"/>
      <c r="CE117" s="129"/>
      <c r="CF117" s="130"/>
      <c r="CG117" s="130"/>
      <c r="CH117" s="130"/>
      <c r="CI117" s="130"/>
      <c r="CJ117" s="130"/>
      <c r="CK117" s="130"/>
      <c r="CL117" s="130"/>
      <c r="CM117" s="130"/>
      <c r="CN117" s="130"/>
      <c r="CO117" s="130"/>
      <c r="CP117" s="130"/>
    </row>
    <row r="118" spans="1:94" ht="16.5" customHeight="1">
      <c r="A118" s="292" t="s">
        <v>43</v>
      </c>
      <c r="B118" s="168" t="s">
        <v>124</v>
      </c>
      <c r="C118" s="155">
        <v>0</v>
      </c>
      <c r="D118" s="139">
        <f>Rezultati!C118*Rezultati!BR118</f>
        <v>0</v>
      </c>
      <c r="E118" s="305"/>
      <c r="F118" s="306"/>
      <c r="G118" s="306"/>
      <c r="H118" s="307"/>
      <c r="I118" s="305"/>
      <c r="J118" s="306"/>
      <c r="K118" s="306"/>
      <c r="L118" s="307"/>
      <c r="M118" s="305"/>
      <c r="N118" s="306"/>
      <c r="O118" s="306"/>
      <c r="P118" s="307"/>
      <c r="Q118" s="305"/>
      <c r="R118" s="306"/>
      <c r="S118" s="306"/>
      <c r="T118" s="307"/>
      <c r="U118" s="305"/>
      <c r="V118" s="306"/>
      <c r="W118" s="306"/>
      <c r="X118" s="307"/>
      <c r="Y118" s="305"/>
      <c r="Z118" s="306"/>
      <c r="AA118" s="306"/>
      <c r="AB118" s="307"/>
      <c r="AC118" s="305"/>
      <c r="AD118" s="306"/>
      <c r="AE118" s="306"/>
      <c r="AF118" s="307"/>
      <c r="AG118" s="305"/>
      <c r="AH118" s="306"/>
      <c r="AI118" s="306"/>
      <c r="AJ118" s="307"/>
      <c r="AK118" s="311">
        <v>178</v>
      </c>
      <c r="AL118" s="312">
        <v>162</v>
      </c>
      <c r="AM118" s="312">
        <v>173</v>
      </c>
      <c r="AN118" s="313">
        <v>161</v>
      </c>
      <c r="AO118" s="311">
        <v>161</v>
      </c>
      <c r="AP118" s="312">
        <v>177</v>
      </c>
      <c r="AQ118" s="312">
        <v>169</v>
      </c>
      <c r="AR118" s="313">
        <v>198</v>
      </c>
      <c r="AS118" s="311"/>
      <c r="AT118" s="312"/>
      <c r="AU118" s="312">
        <v>181</v>
      </c>
      <c r="AV118" s="313">
        <v>168</v>
      </c>
      <c r="AW118" s="311">
        <v>184</v>
      </c>
      <c r="AX118" s="312">
        <v>173</v>
      </c>
      <c r="AY118" s="312">
        <v>187</v>
      </c>
      <c r="AZ118" s="313">
        <v>188</v>
      </c>
      <c r="BA118" s="311">
        <v>202</v>
      </c>
      <c r="BB118" s="312">
        <v>140</v>
      </c>
      <c r="BC118" s="312">
        <v>152</v>
      </c>
      <c r="BD118" s="313">
        <v>174</v>
      </c>
      <c r="BE118" s="311">
        <v>159</v>
      </c>
      <c r="BF118" s="312">
        <v>208</v>
      </c>
      <c r="BG118" s="312">
        <v>190</v>
      </c>
      <c r="BH118" s="313">
        <v>169</v>
      </c>
      <c r="BI118" s="311">
        <v>183</v>
      </c>
      <c r="BJ118" s="312">
        <v>182</v>
      </c>
      <c r="BK118" s="312">
        <v>189</v>
      </c>
      <c r="BL118" s="313">
        <v>200</v>
      </c>
      <c r="BM118" s="300"/>
      <c r="BN118" s="301"/>
      <c r="BO118" s="301"/>
      <c r="BP118" s="301"/>
      <c r="BQ118" s="166">
        <f>SUM(Rezultati!E118:BP118)</f>
        <v>4608</v>
      </c>
      <c r="BR118" s="167">
        <f>COUNT(Rezultati!E118:BP118)</f>
        <v>26</v>
      </c>
      <c r="BS118" s="436"/>
      <c r="BT118" s="215">
        <f>Rezultati!BQ118/Rezultati!BR118</f>
        <v>177.23076923076923</v>
      </c>
      <c r="BU118" s="435"/>
      <c r="BV118" s="128" t="str">
        <f t="shared" si="3"/>
        <v>Ģirts Gabrāns</v>
      </c>
      <c r="BW118" s="129"/>
      <c r="BX118" s="130"/>
      <c r="BY118" s="130"/>
      <c r="BZ118" s="130"/>
      <c r="CA118" s="130"/>
      <c r="CB118" s="130"/>
      <c r="CC118" s="130"/>
      <c r="CD118" s="130"/>
      <c r="CE118" s="129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</row>
    <row r="119" spans="1:94" ht="16.5" customHeight="1">
      <c r="A119" s="292" t="s">
        <v>43</v>
      </c>
      <c r="B119" s="154" t="s">
        <v>75</v>
      </c>
      <c r="C119" s="155">
        <v>0</v>
      </c>
      <c r="D119" s="139">
        <f>Rezultati!C119*Rezultati!BR119</f>
        <v>0</v>
      </c>
      <c r="E119" s="314"/>
      <c r="F119" s="315"/>
      <c r="G119" s="315"/>
      <c r="H119" s="316"/>
      <c r="I119" s="314"/>
      <c r="J119" s="315"/>
      <c r="K119" s="315"/>
      <c r="L119" s="316"/>
      <c r="M119" s="314"/>
      <c r="N119" s="315"/>
      <c r="O119" s="315"/>
      <c r="P119" s="316"/>
      <c r="Q119" s="314"/>
      <c r="R119" s="315"/>
      <c r="S119" s="315"/>
      <c r="T119" s="316"/>
      <c r="U119" s="314"/>
      <c r="V119" s="315"/>
      <c r="W119" s="315"/>
      <c r="X119" s="316"/>
      <c r="Y119" s="314"/>
      <c r="Z119" s="315"/>
      <c r="AA119" s="315"/>
      <c r="AB119" s="316"/>
      <c r="AC119" s="314"/>
      <c r="AD119" s="315"/>
      <c r="AE119" s="315"/>
      <c r="AF119" s="316"/>
      <c r="AG119" s="314"/>
      <c r="AH119" s="315"/>
      <c r="AI119" s="315"/>
      <c r="AJ119" s="316"/>
      <c r="AK119" s="311">
        <v>177</v>
      </c>
      <c r="AL119" s="312">
        <v>204</v>
      </c>
      <c r="AM119" s="312">
        <v>174</v>
      </c>
      <c r="AN119" s="313">
        <v>210</v>
      </c>
      <c r="AO119" s="311">
        <v>156</v>
      </c>
      <c r="AP119" s="312">
        <v>173</v>
      </c>
      <c r="AQ119" s="312">
        <v>164</v>
      </c>
      <c r="AR119" s="313">
        <v>186</v>
      </c>
      <c r="AS119" s="311">
        <v>181</v>
      </c>
      <c r="AT119" s="312">
        <v>180</v>
      </c>
      <c r="AU119" s="312">
        <v>157</v>
      </c>
      <c r="AV119" s="313">
        <v>236</v>
      </c>
      <c r="AW119" s="311">
        <v>223</v>
      </c>
      <c r="AX119" s="312">
        <v>147</v>
      </c>
      <c r="AY119" s="312">
        <v>244</v>
      </c>
      <c r="AZ119" s="313">
        <v>133</v>
      </c>
      <c r="BA119" s="311">
        <v>208</v>
      </c>
      <c r="BB119" s="312">
        <v>222</v>
      </c>
      <c r="BC119" s="312">
        <v>211</v>
      </c>
      <c r="BD119" s="313">
        <v>218</v>
      </c>
      <c r="BE119" s="311"/>
      <c r="BF119" s="312"/>
      <c r="BG119" s="312">
        <v>171</v>
      </c>
      <c r="BH119" s="313">
        <v>196</v>
      </c>
      <c r="BI119" s="311">
        <v>146</v>
      </c>
      <c r="BJ119" s="312">
        <v>182</v>
      </c>
      <c r="BK119" s="312">
        <v>178</v>
      </c>
      <c r="BL119" s="313">
        <v>237</v>
      </c>
      <c r="BM119" s="300"/>
      <c r="BN119" s="301"/>
      <c r="BO119" s="301"/>
      <c r="BP119" s="301"/>
      <c r="BQ119" s="166">
        <f>SUM(Rezultati!E119:BP119)</f>
        <v>4914</v>
      </c>
      <c r="BR119" s="167">
        <f>COUNT(Rezultati!E119:BP119)</f>
        <v>26</v>
      </c>
      <c r="BS119" s="436"/>
      <c r="BT119" s="215">
        <f>Rezultati!BQ119/Rezultati!BR119</f>
        <v>189</v>
      </c>
      <c r="BU119" s="435"/>
      <c r="BV119" s="128" t="str">
        <f t="shared" si="3"/>
        <v>Māris Dukurs</v>
      </c>
      <c r="BW119" s="129"/>
      <c r="BX119" s="130"/>
      <c r="BY119" s="130"/>
      <c r="BZ119" s="130"/>
      <c r="CA119" s="130"/>
      <c r="CB119" s="130"/>
      <c r="CC119" s="130"/>
      <c r="CD119" s="130"/>
      <c r="CE119" s="129"/>
      <c r="CF119" s="130"/>
      <c r="CG119" s="130"/>
      <c r="CH119" s="130"/>
      <c r="CI119" s="130"/>
      <c r="CJ119" s="130"/>
      <c r="CK119" s="130"/>
      <c r="CL119" s="130"/>
      <c r="CM119" s="130"/>
      <c r="CN119" s="130"/>
      <c r="CO119" s="130"/>
      <c r="CP119" s="130"/>
    </row>
    <row r="120" spans="1:94" ht="16.5" customHeight="1">
      <c r="A120" s="292" t="s">
        <v>43</v>
      </c>
      <c r="B120" s="154"/>
      <c r="C120" s="171">
        <v>8</v>
      </c>
      <c r="D120" s="172">
        <f>Rezultati!C120*Rezultati!BR120</f>
        <v>0</v>
      </c>
      <c r="E120" s="314"/>
      <c r="F120" s="315"/>
      <c r="G120" s="315"/>
      <c r="H120" s="316"/>
      <c r="I120" s="314"/>
      <c r="J120" s="315"/>
      <c r="K120" s="315"/>
      <c r="L120" s="316"/>
      <c r="M120" s="314"/>
      <c r="N120" s="315"/>
      <c r="O120" s="315"/>
      <c r="P120" s="316"/>
      <c r="Q120" s="314"/>
      <c r="R120" s="315"/>
      <c r="S120" s="315"/>
      <c r="T120" s="316"/>
      <c r="U120" s="314"/>
      <c r="V120" s="315"/>
      <c r="W120" s="315"/>
      <c r="X120" s="316"/>
      <c r="Y120" s="314"/>
      <c r="Z120" s="315"/>
      <c r="AA120" s="315"/>
      <c r="AB120" s="316"/>
      <c r="AC120" s="314"/>
      <c r="AD120" s="315"/>
      <c r="AE120" s="315"/>
      <c r="AF120" s="316"/>
      <c r="AG120" s="314"/>
      <c r="AH120" s="315"/>
      <c r="AI120" s="315"/>
      <c r="AJ120" s="316"/>
      <c r="AK120" s="311"/>
      <c r="AL120" s="312"/>
      <c r="AM120" s="312"/>
      <c r="AN120" s="313"/>
      <c r="AO120" s="311"/>
      <c r="AP120" s="312"/>
      <c r="AQ120" s="312"/>
      <c r="AR120" s="313"/>
      <c r="AS120" s="311"/>
      <c r="AT120" s="312"/>
      <c r="AU120" s="312"/>
      <c r="AV120" s="313"/>
      <c r="AW120" s="311"/>
      <c r="AX120" s="312"/>
      <c r="AY120" s="312"/>
      <c r="AZ120" s="313"/>
      <c r="BA120" s="311"/>
      <c r="BB120" s="312"/>
      <c r="BC120" s="312"/>
      <c r="BD120" s="313"/>
      <c r="BE120" s="311"/>
      <c r="BF120" s="312"/>
      <c r="BG120" s="312"/>
      <c r="BH120" s="313"/>
      <c r="BI120" s="311"/>
      <c r="BJ120" s="312"/>
      <c r="BK120" s="312"/>
      <c r="BL120" s="313"/>
      <c r="BM120" s="300"/>
      <c r="BN120" s="301"/>
      <c r="BO120" s="301"/>
      <c r="BP120" s="301"/>
      <c r="BQ120" s="166">
        <f>SUM(Rezultati!E120:BP120)</f>
        <v>0</v>
      </c>
      <c r="BR120" s="167">
        <f>COUNT(Rezultati!E120:BP120)</f>
        <v>0</v>
      </c>
      <c r="BS120" s="436"/>
      <c r="BT120" s="215" t="e">
        <f>Rezultati!BQ120/Rezultati!BR120</f>
        <v>#DIV/0!</v>
      </c>
      <c r="BU120" s="435"/>
      <c r="BV120" s="128">
        <f t="shared" si="3"/>
        <v>0</v>
      </c>
      <c r="BW120" s="129"/>
      <c r="BX120" s="130"/>
      <c r="BY120" s="130"/>
      <c r="BZ120" s="130"/>
      <c r="CA120" s="130"/>
      <c r="CB120" s="130"/>
      <c r="CC120" s="130"/>
      <c r="CD120" s="130"/>
      <c r="CE120" s="129"/>
      <c r="CF120" s="130"/>
      <c r="CG120" s="130"/>
      <c r="CH120" s="130"/>
      <c r="CI120" s="130"/>
      <c r="CJ120" s="130"/>
      <c r="CK120" s="130"/>
      <c r="CL120" s="130"/>
      <c r="CM120" s="130"/>
      <c r="CN120" s="130"/>
      <c r="CO120" s="130"/>
      <c r="CP120" s="130"/>
    </row>
    <row r="121" spans="1:94" ht="16.5" customHeight="1">
      <c r="A121" s="292" t="s">
        <v>43</v>
      </c>
      <c r="B121" s="154"/>
      <c r="C121" s="155">
        <v>0</v>
      </c>
      <c r="D121" s="139">
        <f>Rezultati!C121*Rezultati!BR121</f>
        <v>0</v>
      </c>
      <c r="E121" s="314"/>
      <c r="F121" s="315"/>
      <c r="G121" s="315"/>
      <c r="H121" s="316"/>
      <c r="I121" s="314"/>
      <c r="J121" s="315"/>
      <c r="K121" s="315"/>
      <c r="L121" s="316"/>
      <c r="M121" s="314"/>
      <c r="N121" s="315"/>
      <c r="O121" s="315"/>
      <c r="P121" s="316"/>
      <c r="Q121" s="314"/>
      <c r="R121" s="315"/>
      <c r="S121" s="315"/>
      <c r="T121" s="316"/>
      <c r="U121" s="314"/>
      <c r="V121" s="315"/>
      <c r="W121" s="315"/>
      <c r="X121" s="316"/>
      <c r="Y121" s="314"/>
      <c r="Z121" s="315"/>
      <c r="AA121" s="315"/>
      <c r="AB121" s="316"/>
      <c r="AC121" s="314"/>
      <c r="AD121" s="315"/>
      <c r="AE121" s="315"/>
      <c r="AF121" s="316"/>
      <c r="AG121" s="314"/>
      <c r="AH121" s="315"/>
      <c r="AI121" s="315"/>
      <c r="AJ121" s="316"/>
      <c r="AK121" s="311"/>
      <c r="AL121" s="312"/>
      <c r="AM121" s="312"/>
      <c r="AN121" s="313"/>
      <c r="AO121" s="311"/>
      <c r="AP121" s="312"/>
      <c r="AQ121" s="312"/>
      <c r="AR121" s="313"/>
      <c r="AS121" s="311"/>
      <c r="AT121" s="312"/>
      <c r="AU121" s="312"/>
      <c r="AV121" s="313"/>
      <c r="AW121" s="311"/>
      <c r="AX121" s="312"/>
      <c r="AY121" s="312"/>
      <c r="AZ121" s="313"/>
      <c r="BA121" s="311"/>
      <c r="BB121" s="312"/>
      <c r="BC121" s="312"/>
      <c r="BD121" s="313"/>
      <c r="BE121" s="311"/>
      <c r="BF121" s="312"/>
      <c r="BG121" s="312"/>
      <c r="BH121" s="313"/>
      <c r="BI121" s="311"/>
      <c r="BJ121" s="312"/>
      <c r="BK121" s="312"/>
      <c r="BL121" s="313"/>
      <c r="BM121" s="300"/>
      <c r="BN121" s="301"/>
      <c r="BO121" s="301"/>
      <c r="BP121" s="301"/>
      <c r="BQ121" s="166">
        <f>SUM(Rezultati!E121:BP121)</f>
        <v>0</v>
      </c>
      <c r="BR121" s="167">
        <f>COUNT(Rezultati!E121:BP121)</f>
        <v>0</v>
      </c>
      <c r="BS121" s="436"/>
      <c r="BT121" s="215" t="e">
        <f>Rezultati!BQ121/Rezultati!BR121</f>
        <v>#DIV/0!</v>
      </c>
      <c r="BU121" s="435"/>
      <c r="BV121" s="128">
        <f t="shared" si="3"/>
        <v>0</v>
      </c>
      <c r="BW121" s="129"/>
      <c r="BX121" s="130"/>
      <c r="BY121" s="130"/>
      <c r="BZ121" s="130"/>
      <c r="CA121" s="130"/>
      <c r="CB121" s="130"/>
      <c r="CC121" s="130"/>
      <c r="CD121" s="130"/>
      <c r="CE121" s="129"/>
      <c r="CF121" s="130"/>
      <c r="CG121" s="130"/>
      <c r="CH121" s="130"/>
      <c r="CI121" s="130"/>
      <c r="CJ121" s="130"/>
      <c r="CK121" s="130"/>
      <c r="CL121" s="130"/>
      <c r="CM121" s="130"/>
      <c r="CN121" s="130"/>
      <c r="CO121" s="130"/>
      <c r="CP121" s="130"/>
    </row>
    <row r="122" spans="1:94" ht="16.5" customHeight="1">
      <c r="A122" s="292" t="s">
        <v>43</v>
      </c>
      <c r="B122" s="342"/>
      <c r="C122" s="267">
        <v>0</v>
      </c>
      <c r="D122" s="139">
        <f>Rezultati!C122*Rezultati!BR122</f>
        <v>0</v>
      </c>
      <c r="E122" s="343"/>
      <c r="F122" s="344"/>
      <c r="G122" s="344"/>
      <c r="H122" s="345"/>
      <c r="I122" s="343"/>
      <c r="J122" s="344"/>
      <c r="K122" s="344"/>
      <c r="L122" s="345"/>
      <c r="M122" s="343"/>
      <c r="N122" s="344"/>
      <c r="O122" s="344"/>
      <c r="P122" s="345"/>
      <c r="Q122" s="343"/>
      <c r="R122" s="344"/>
      <c r="S122" s="344"/>
      <c r="T122" s="345"/>
      <c r="U122" s="343"/>
      <c r="V122" s="344"/>
      <c r="W122" s="344"/>
      <c r="X122" s="345"/>
      <c r="Y122" s="343"/>
      <c r="Z122" s="344"/>
      <c r="AA122" s="344"/>
      <c r="AB122" s="345"/>
      <c r="AC122" s="343"/>
      <c r="AD122" s="344"/>
      <c r="AE122" s="344"/>
      <c r="AF122" s="345"/>
      <c r="AG122" s="343"/>
      <c r="AH122" s="344"/>
      <c r="AI122" s="344"/>
      <c r="AJ122" s="345"/>
      <c r="AK122" s="323"/>
      <c r="AL122" s="324"/>
      <c r="AM122" s="324"/>
      <c r="AN122" s="325"/>
      <c r="AO122" s="323"/>
      <c r="AP122" s="324"/>
      <c r="AQ122" s="324"/>
      <c r="AR122" s="325"/>
      <c r="AS122" s="323"/>
      <c r="AT122" s="324"/>
      <c r="AU122" s="324"/>
      <c r="AV122" s="325"/>
      <c r="AW122" s="323"/>
      <c r="AX122" s="324"/>
      <c r="AY122" s="324"/>
      <c r="AZ122" s="325"/>
      <c r="BA122" s="323"/>
      <c r="BB122" s="324"/>
      <c r="BC122" s="324"/>
      <c r="BD122" s="325"/>
      <c r="BE122" s="323"/>
      <c r="BF122" s="324"/>
      <c r="BG122" s="324"/>
      <c r="BH122" s="325"/>
      <c r="BI122" s="323"/>
      <c r="BJ122" s="324"/>
      <c r="BK122" s="324"/>
      <c r="BL122" s="325"/>
      <c r="BM122" s="300"/>
      <c r="BN122" s="301"/>
      <c r="BO122" s="301"/>
      <c r="BP122" s="301"/>
      <c r="BQ122" s="166">
        <f>SUM(Rezultati!E122:BP122)</f>
        <v>0</v>
      </c>
      <c r="BR122" s="167">
        <f>COUNT(Rezultati!E122:BP122)</f>
        <v>0</v>
      </c>
      <c r="BS122" s="436"/>
      <c r="BT122" s="215" t="e">
        <f>Rezultati!BQ122/Rezultati!BR122</f>
        <v>#DIV/0!</v>
      </c>
      <c r="BU122" s="435"/>
      <c r="BV122" s="128">
        <f t="shared" si="3"/>
        <v>0</v>
      </c>
      <c r="BW122" s="129"/>
      <c r="BX122" s="130"/>
      <c r="BY122" s="130"/>
      <c r="BZ122" s="130"/>
      <c r="CA122" s="130"/>
      <c r="CB122" s="130"/>
      <c r="CC122" s="130"/>
      <c r="CD122" s="130"/>
      <c r="CE122" s="129"/>
      <c r="CF122" s="130"/>
      <c r="CG122" s="130"/>
      <c r="CH122" s="130"/>
      <c r="CI122" s="130"/>
      <c r="CJ122" s="130"/>
      <c r="CK122" s="130"/>
      <c r="CL122" s="130"/>
      <c r="CM122" s="130"/>
      <c r="CN122" s="130"/>
      <c r="CO122" s="130"/>
      <c r="CP122" s="130"/>
    </row>
    <row r="123" spans="1:94" ht="16.5" customHeight="1">
      <c r="A123" s="352" t="s">
        <v>43</v>
      </c>
      <c r="B123" s="247"/>
      <c r="C123" s="192">
        <v>0</v>
      </c>
      <c r="D123" s="193">
        <f>Rezultati!C123*Rezultati!BR123</f>
        <v>0</v>
      </c>
      <c r="E123" s="285"/>
      <c r="F123" s="286"/>
      <c r="G123" s="286"/>
      <c r="H123" s="353"/>
      <c r="I123" s="285"/>
      <c r="J123" s="286"/>
      <c r="K123" s="286"/>
      <c r="L123" s="353"/>
      <c r="M123" s="285"/>
      <c r="N123" s="286"/>
      <c r="O123" s="286"/>
      <c r="P123" s="353"/>
      <c r="Q123" s="285"/>
      <c r="R123" s="286"/>
      <c r="S123" s="286"/>
      <c r="T123" s="353"/>
      <c r="U123" s="285"/>
      <c r="V123" s="286"/>
      <c r="W123" s="286"/>
      <c r="X123" s="353"/>
      <c r="Y123" s="285"/>
      <c r="Z123" s="286"/>
      <c r="AA123" s="286"/>
      <c r="AB123" s="353"/>
      <c r="AC123" s="285"/>
      <c r="AD123" s="286"/>
      <c r="AE123" s="286"/>
      <c r="AF123" s="353"/>
      <c r="AG123" s="285"/>
      <c r="AH123" s="286"/>
      <c r="AI123" s="286"/>
      <c r="AJ123" s="353"/>
      <c r="AK123" s="320"/>
      <c r="AL123" s="321"/>
      <c r="AM123" s="321"/>
      <c r="AN123" s="322"/>
      <c r="AO123" s="320"/>
      <c r="AP123" s="321"/>
      <c r="AQ123" s="321"/>
      <c r="AR123" s="322"/>
      <c r="AS123" s="320"/>
      <c r="AT123" s="321"/>
      <c r="AU123" s="321"/>
      <c r="AV123" s="322"/>
      <c r="AW123" s="320"/>
      <c r="AX123" s="321"/>
      <c r="AY123" s="321"/>
      <c r="AZ123" s="322"/>
      <c r="BA123" s="320"/>
      <c r="BB123" s="321"/>
      <c r="BC123" s="321"/>
      <c r="BD123" s="322"/>
      <c r="BE123" s="320"/>
      <c r="BF123" s="321"/>
      <c r="BG123" s="321"/>
      <c r="BH123" s="322"/>
      <c r="BI123" s="320"/>
      <c r="BJ123" s="321"/>
      <c r="BK123" s="321"/>
      <c r="BL123" s="322"/>
      <c r="BM123" s="318"/>
      <c r="BN123" s="319"/>
      <c r="BO123" s="319"/>
      <c r="BP123" s="319"/>
      <c r="BQ123" s="202">
        <f>SUM(Rezultati!E123:BP123)</f>
        <v>0</v>
      </c>
      <c r="BR123" s="203">
        <f>COUNT(Rezultati!E123:BP123)</f>
        <v>0</v>
      </c>
      <c r="BS123" s="436"/>
      <c r="BT123" s="215" t="e">
        <f>Rezultati!BQ123/Rezultati!BR123</f>
        <v>#DIV/0!</v>
      </c>
      <c r="BU123" s="435"/>
      <c r="BV123" s="128">
        <f t="shared" si="3"/>
        <v>0</v>
      </c>
      <c r="BW123" s="129"/>
      <c r="BX123" s="130"/>
      <c r="BY123" s="130"/>
      <c r="BZ123" s="130"/>
      <c r="CA123" s="130"/>
      <c r="CB123" s="130"/>
      <c r="CC123" s="130"/>
      <c r="CD123" s="130"/>
      <c r="CE123" s="129"/>
      <c r="CF123" s="130"/>
      <c r="CG123" s="130"/>
      <c r="CH123" s="130"/>
      <c r="CI123" s="130"/>
      <c r="CJ123" s="130"/>
      <c r="CK123" s="130"/>
      <c r="CL123" s="130"/>
      <c r="CM123" s="130"/>
      <c r="CN123" s="130"/>
      <c r="CO123" s="130"/>
      <c r="CP123" s="130"/>
    </row>
    <row r="124" spans="1:94" ht="15.75" customHeight="1"/>
    <row r="125" spans="1:94" ht="15.75" customHeight="1"/>
    <row r="126" spans="1:94" ht="15.75" customHeight="1"/>
    <row r="127" spans="1:94" ht="15.75" customHeight="1"/>
    <row r="128" spans="1:9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C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BQ2:BQ3"/>
    <mergeCell ref="BR2:BR3"/>
    <mergeCell ref="BS2:BS3"/>
    <mergeCell ref="BT2:BT3"/>
    <mergeCell ref="BS4:BS14"/>
    <mergeCell ref="BU4:BU14"/>
    <mergeCell ref="BS15:BS21"/>
    <mergeCell ref="BU15:BU21"/>
    <mergeCell ref="BS22:BS28"/>
    <mergeCell ref="BU22:BU28"/>
    <mergeCell ref="BS29:BS35"/>
    <mergeCell ref="BU29:BU35"/>
    <mergeCell ref="BS36:BS42"/>
    <mergeCell ref="BU36:BU42"/>
    <mergeCell ref="BS43:BS49"/>
    <mergeCell ref="BU43:BU49"/>
    <mergeCell ref="BS50:BS56"/>
    <mergeCell ref="BU50:BU56"/>
    <mergeCell ref="BS57:BS63"/>
    <mergeCell ref="BU57:BU63"/>
    <mergeCell ref="BS64:BS70"/>
    <mergeCell ref="BU64:BU70"/>
    <mergeCell ref="BS71:BS77"/>
    <mergeCell ref="BU71:BU77"/>
    <mergeCell ref="BS78:BS84"/>
    <mergeCell ref="BU78:BU84"/>
    <mergeCell ref="BS107:BS114"/>
    <mergeCell ref="BU107:BU114"/>
    <mergeCell ref="BS115:BS123"/>
    <mergeCell ref="BU115:BU123"/>
    <mergeCell ref="BS85:BS91"/>
    <mergeCell ref="BU85:BU91"/>
    <mergeCell ref="BS92:BS98"/>
    <mergeCell ref="BU92:BU98"/>
    <mergeCell ref="BS99:BS106"/>
    <mergeCell ref="BU99:BU10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000"/>
  <sheetViews>
    <sheetView tabSelected="1" zoomScale="80" zoomScaleNormal="80" workbookViewId="0">
      <selection activeCell="AA3" sqref="AA3"/>
    </sheetView>
  </sheetViews>
  <sheetFormatPr defaultRowHeight="12.75"/>
  <cols>
    <col min="1" max="1" width="24.140625"/>
    <col min="2" max="2" width="30"/>
    <col min="3" max="16" width="2.7109375"/>
    <col min="17" max="17" width="2.5703125" bestFit="1" customWidth="1"/>
    <col min="18" max="19" width="2.7109375"/>
    <col min="20" max="20" width="2.5703125" bestFit="1" customWidth="1"/>
    <col min="21" max="30" width="2.7109375"/>
    <col min="31" max="38" width="0" hidden="1"/>
    <col min="39" max="39" width="6.85546875"/>
    <col min="40" max="40" width="9.7109375"/>
    <col min="41" max="41" width="14.85546875"/>
    <col min="42" max="42" width="2"/>
    <col min="43" max="44" width="8"/>
    <col min="45" max="45" width="2.85546875"/>
    <col min="46" max="63" width="8"/>
    <col min="64" max="1025" width="14.42578125"/>
  </cols>
  <sheetData>
    <row r="1" spans="1:63" ht="13.5" customHeight="1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63" ht="13.5" customHeight="1">
      <c r="A2" s="452"/>
      <c r="B2" s="452"/>
      <c r="C2" s="451" t="s">
        <v>141</v>
      </c>
      <c r="D2" s="451"/>
      <c r="E2" s="451"/>
      <c r="F2" s="451"/>
      <c r="G2" s="451" t="s">
        <v>142</v>
      </c>
      <c r="H2" s="451"/>
      <c r="I2" s="451"/>
      <c r="J2" s="451"/>
      <c r="K2" s="451" t="s">
        <v>144</v>
      </c>
      <c r="L2" s="451"/>
      <c r="M2" s="451"/>
      <c r="N2" s="451"/>
      <c r="O2" s="451" t="s">
        <v>145</v>
      </c>
      <c r="P2" s="451"/>
      <c r="Q2" s="451"/>
      <c r="R2" s="451"/>
      <c r="S2" s="451" t="s">
        <v>147</v>
      </c>
      <c r="T2" s="451"/>
      <c r="U2" s="451"/>
      <c r="V2" s="451"/>
      <c r="W2" s="451" t="s">
        <v>148</v>
      </c>
      <c r="X2" s="451"/>
      <c r="Y2" s="451"/>
      <c r="Z2" s="451"/>
      <c r="AA2" s="451" t="s">
        <v>150</v>
      </c>
      <c r="AB2" s="451"/>
      <c r="AC2" s="451"/>
      <c r="AD2" s="451"/>
      <c r="AE2" s="451"/>
      <c r="AF2" s="451"/>
      <c r="AG2" s="451"/>
      <c r="AH2" s="451"/>
      <c r="AI2" s="451"/>
      <c r="AJ2" s="451"/>
      <c r="AK2" s="451"/>
      <c r="AL2" s="451"/>
      <c r="AM2" s="354" t="s">
        <v>125</v>
      </c>
      <c r="AN2" s="355" t="s">
        <v>126</v>
      </c>
      <c r="AO2" s="356"/>
    </row>
    <row r="3" spans="1:63" ht="14.25" customHeight="1">
      <c r="A3" s="357" t="str">
        <f>Rezultati!A4</f>
        <v>BASK APS</v>
      </c>
      <c r="B3" s="357" t="str">
        <f>Rezultati!B4</f>
        <v>Artemijs Hudjakovs</v>
      </c>
      <c r="C3" s="358">
        <v>2</v>
      </c>
      <c r="D3" s="358">
        <v>0</v>
      </c>
      <c r="E3" s="358">
        <v>0</v>
      </c>
      <c r="F3" s="358">
        <v>2</v>
      </c>
      <c r="G3" s="358">
        <v>0</v>
      </c>
      <c r="H3" s="358">
        <v>0</v>
      </c>
      <c r="I3" s="358">
        <v>0</v>
      </c>
      <c r="J3" s="358">
        <v>2</v>
      </c>
      <c r="K3" s="358">
        <v>1</v>
      </c>
      <c r="L3" s="358">
        <v>0</v>
      </c>
      <c r="M3" s="358">
        <v>0</v>
      </c>
      <c r="N3" s="358">
        <v>1</v>
      </c>
      <c r="O3" s="358">
        <v>0</v>
      </c>
      <c r="P3" s="358">
        <v>1</v>
      </c>
      <c r="Q3" s="358">
        <v>0</v>
      </c>
      <c r="R3" s="358">
        <v>0</v>
      </c>
      <c r="S3" s="358">
        <v>0</v>
      </c>
      <c r="T3" s="358">
        <v>1</v>
      </c>
      <c r="U3" s="358">
        <v>0</v>
      </c>
      <c r="V3" s="358">
        <v>2</v>
      </c>
      <c r="W3" s="358">
        <v>0</v>
      </c>
      <c r="X3" s="358">
        <v>0</v>
      </c>
      <c r="Y3" s="358">
        <v>1</v>
      </c>
      <c r="Z3" s="358">
        <v>0</v>
      </c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9">
        <f>'spliti 4 aplis'!AL3+'spliti 4 aplis'!AK3+'spliti 4 aplis'!AJ3+'spliti 4 aplis'!AI3+'spliti 4 aplis'!AH3+'spliti 4 aplis'!AG3+'spliti 4 aplis'!AF3+'spliti 4 aplis'!AE3+'spliti 4 aplis'!AD3+'spliti 4 aplis'!AC3+'spliti 4 aplis'!AB3+'spliti 4 aplis'!AA3+'spliti 4 aplis'!Z3+'spliti 4 aplis'!Y3+'spliti 4 aplis'!X3+'spliti 4 aplis'!W3+'spliti 4 aplis'!V3+'spliti 4 aplis'!U3+'spliti 4 aplis'!T3+'spliti 4 aplis'!S3+'spliti 4 aplis'!R3+'spliti 4 aplis'!Q3+'spliti 4 aplis'!P3+'spliti 4 aplis'!O3+'spliti 4 aplis'!N3+'spliti 4 aplis'!M3+'spliti 4 aplis'!L3+'spliti 4 aplis'!K3+'spliti 4 aplis'!J3+'spliti 4 aplis'!I3+'spliti 4 aplis'!H3+'spliti 4 aplis'!G3+'spliti 4 aplis'!F3+'spliti 4 aplis'!E3+'spliti 4 aplis'!D3+'spliti 4 aplis'!C3</f>
        <v>13</v>
      </c>
      <c r="AN3" s="360">
        <f>'spliti 4 aplis'!AM3*0.3</f>
        <v>3.9</v>
      </c>
      <c r="AO3" s="449">
        <f>'spliti 4 aplis'!AN3+'spliti 4 aplis'!AN4+'spliti 4 aplis'!AN5+'spliti 4 aplis'!AN6+'spliti 4 aplis'!AN9+AN7+AN8+AN10</f>
        <v>18</v>
      </c>
    </row>
    <row r="4" spans="1:63" ht="14.25" customHeight="1">
      <c r="A4" s="357" t="str">
        <f>Rezultati!A5</f>
        <v>BASK APS</v>
      </c>
      <c r="B4" s="357" t="str">
        <f>Rezultati!B5</f>
        <v>Gints Aksiks</v>
      </c>
      <c r="C4" s="362">
        <v>1</v>
      </c>
      <c r="D4" s="362">
        <v>3</v>
      </c>
      <c r="E4" s="362">
        <v>2</v>
      </c>
      <c r="F4" s="362">
        <v>1</v>
      </c>
      <c r="G4" s="362">
        <v>2</v>
      </c>
      <c r="H4" s="362">
        <v>0</v>
      </c>
      <c r="I4" s="362">
        <v>1</v>
      </c>
      <c r="J4" s="362">
        <v>0</v>
      </c>
      <c r="K4" s="362">
        <v>1</v>
      </c>
      <c r="L4" s="362">
        <v>2</v>
      </c>
      <c r="M4" s="362">
        <v>2</v>
      </c>
      <c r="N4" s="362">
        <v>3</v>
      </c>
      <c r="O4" s="362">
        <v>1</v>
      </c>
      <c r="P4" s="362">
        <v>0</v>
      </c>
      <c r="Q4" s="362">
        <v>0</v>
      </c>
      <c r="R4" s="362">
        <v>1</v>
      </c>
      <c r="S4" s="362">
        <v>1</v>
      </c>
      <c r="T4" s="362">
        <v>0</v>
      </c>
      <c r="U4" s="362">
        <v>1</v>
      </c>
      <c r="V4" s="362">
        <v>0</v>
      </c>
      <c r="W4" s="362">
        <v>0</v>
      </c>
      <c r="X4" s="362">
        <v>0</v>
      </c>
      <c r="Y4" s="362">
        <v>1</v>
      </c>
      <c r="Z4" s="362">
        <v>1</v>
      </c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59">
        <f>'spliti 4 aplis'!AL4+'spliti 4 aplis'!AK4+'spliti 4 aplis'!AJ4+'spliti 4 aplis'!AI4+'spliti 4 aplis'!AH4+'spliti 4 aplis'!AG4+'spliti 4 aplis'!AF4+'spliti 4 aplis'!AE4+'spliti 4 aplis'!AD4+'spliti 4 aplis'!AC4+'spliti 4 aplis'!AB4+'spliti 4 aplis'!AA4+'spliti 4 aplis'!Z4+'spliti 4 aplis'!Y4+'spliti 4 aplis'!X4+'spliti 4 aplis'!W4+'spliti 4 aplis'!V4+'spliti 4 aplis'!U4+'spliti 4 aplis'!T4+'spliti 4 aplis'!S4+'spliti 4 aplis'!R4+'spliti 4 aplis'!Q4+'spliti 4 aplis'!P4+'spliti 4 aplis'!O4+'spliti 4 aplis'!N4+'spliti 4 aplis'!M4+'spliti 4 aplis'!L4+'spliti 4 aplis'!K4+'spliti 4 aplis'!J4+'spliti 4 aplis'!I4+'spliti 4 aplis'!H4+'spliti 4 aplis'!G4+'spliti 4 aplis'!F4+'spliti 4 aplis'!E4+'spliti 4 aplis'!D4+'spliti 4 aplis'!C4</f>
        <v>24</v>
      </c>
      <c r="AN4" s="360">
        <f>'spliti 4 aplis'!AM4*0.3</f>
        <v>7.1999999999999993</v>
      </c>
      <c r="AO4" s="449"/>
    </row>
    <row r="5" spans="1:63" ht="14.25" customHeight="1">
      <c r="A5" s="357" t="str">
        <f>Rezultati!A6</f>
        <v>BASK APS</v>
      </c>
      <c r="B5" s="357" t="str">
        <f>Rezultati!B14</f>
        <v>Jānis Dzalbs</v>
      </c>
      <c r="C5" s="363">
        <v>3</v>
      </c>
      <c r="D5" s="363">
        <v>1</v>
      </c>
      <c r="E5" s="363">
        <v>2</v>
      </c>
      <c r="F5" s="363">
        <v>0</v>
      </c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>
        <v>0</v>
      </c>
      <c r="T5" s="363">
        <v>1</v>
      </c>
      <c r="U5" s="363">
        <v>2</v>
      </c>
      <c r="V5" s="363">
        <v>1</v>
      </c>
      <c r="W5" s="363">
        <v>0</v>
      </c>
      <c r="X5" s="363">
        <v>1</v>
      </c>
      <c r="Y5" s="363">
        <v>0</v>
      </c>
      <c r="Z5" s="363">
        <v>0</v>
      </c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59">
        <f>'spliti 4 aplis'!AL5+'spliti 4 aplis'!AK5+'spliti 4 aplis'!AJ5+'spliti 4 aplis'!AI5+'spliti 4 aplis'!AH5+'spliti 4 aplis'!AG5+'spliti 4 aplis'!AF5+'spliti 4 aplis'!AE5+'spliti 4 aplis'!AD5+'spliti 4 aplis'!AC5+'spliti 4 aplis'!AB5+'spliti 4 aplis'!AA5+'spliti 4 aplis'!Z5+'spliti 4 aplis'!Y5+'spliti 4 aplis'!X5+'spliti 4 aplis'!W5+'spliti 4 aplis'!V5+'spliti 4 aplis'!U5+'spliti 4 aplis'!T5+'spliti 4 aplis'!S5+'spliti 4 aplis'!R5+'spliti 4 aplis'!Q5+'spliti 4 aplis'!P5+'spliti 4 aplis'!O5+'spliti 4 aplis'!N5+'spliti 4 aplis'!M5+'spliti 4 aplis'!L5+'spliti 4 aplis'!K5+'spliti 4 aplis'!J5+'spliti 4 aplis'!I5+'spliti 4 aplis'!H5+'spliti 4 aplis'!G5+'spliti 4 aplis'!F5+'spliti 4 aplis'!E5+'spliti 4 aplis'!D5+'spliti 4 aplis'!C5</f>
        <v>11</v>
      </c>
      <c r="AN5" s="360">
        <f>'spliti 4 aplis'!AM5*0.3</f>
        <v>3.3</v>
      </c>
      <c r="AO5" s="449"/>
    </row>
    <row r="6" spans="1:63" ht="14.25" customHeight="1">
      <c r="A6" s="357" t="str">
        <f>Rezultati!A7</f>
        <v>BASK APS</v>
      </c>
      <c r="B6" s="357" t="str">
        <f>Rezultati!B7</f>
        <v>Sergejs Ļeonovs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359">
        <f>'spliti 4 aplis'!AL6+'spliti 4 aplis'!AK6+'spliti 4 aplis'!AJ6+'spliti 4 aplis'!AI6+'spliti 4 aplis'!AH6+'spliti 4 aplis'!AG6+'spliti 4 aplis'!AF6+'spliti 4 aplis'!AE6+'spliti 4 aplis'!AD6+'spliti 4 aplis'!AC6+'spliti 4 aplis'!AB6+'spliti 4 aplis'!AA6+'spliti 4 aplis'!Z6+'spliti 4 aplis'!Y6+'spliti 4 aplis'!X6+'spliti 4 aplis'!W6+'spliti 4 aplis'!V6+'spliti 4 aplis'!U6+'spliti 4 aplis'!T6+'spliti 4 aplis'!S6+'spliti 4 aplis'!R6+'spliti 4 aplis'!Q6+'spliti 4 aplis'!P6+'spliti 4 aplis'!O6+'spliti 4 aplis'!N6+'spliti 4 aplis'!M6+'spliti 4 aplis'!L6+'spliti 4 aplis'!K6+'spliti 4 aplis'!J6+'spliti 4 aplis'!I6+'spliti 4 aplis'!H6+'spliti 4 aplis'!G6+'spliti 4 aplis'!F6+'spliti 4 aplis'!E6+'spliti 4 aplis'!D6+'spliti 4 aplis'!C6</f>
        <v>0</v>
      </c>
      <c r="AN6" s="360">
        <f>'spliti 4 aplis'!AM6*0.3</f>
        <v>0</v>
      </c>
      <c r="AO6" s="449"/>
    </row>
    <row r="7" spans="1:63" ht="14.25" customHeight="1">
      <c r="A7" s="357" t="str">
        <f>Rezultati!A14</f>
        <v>BASK APS</v>
      </c>
      <c r="B7" s="357" t="str">
        <f>Rezultati!B11</f>
        <v>Kristaps Laucis</v>
      </c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59">
        <f>'spliti 4 aplis'!AL7+'spliti 4 aplis'!AK7+'spliti 4 aplis'!AJ7+'spliti 4 aplis'!AI7+'spliti 4 aplis'!AH7+'spliti 4 aplis'!AG7+'spliti 4 aplis'!AF7+'spliti 4 aplis'!AE7+'spliti 4 aplis'!AD7+'spliti 4 aplis'!AC7+'spliti 4 aplis'!AB7+'spliti 4 aplis'!AA7+'spliti 4 aplis'!Z7+'spliti 4 aplis'!Y7+'spliti 4 aplis'!X7+'spliti 4 aplis'!W7+'spliti 4 aplis'!V7+'spliti 4 aplis'!U7+'spliti 4 aplis'!T7+'spliti 4 aplis'!S7+'spliti 4 aplis'!R7+'spliti 4 aplis'!Q7+'spliti 4 aplis'!P7+'spliti 4 aplis'!O7+'spliti 4 aplis'!N7+'spliti 4 aplis'!M7+'spliti 4 aplis'!L7+'spliti 4 aplis'!K7+'spliti 4 aplis'!J7+'spliti 4 aplis'!I7+'spliti 4 aplis'!H7+'spliti 4 aplis'!G7+'spliti 4 aplis'!F7+'spliti 4 aplis'!E7+'spliti 4 aplis'!D7+'spliti 4 aplis'!C7</f>
        <v>0</v>
      </c>
      <c r="AN7" s="360">
        <f>'spliti 4 aplis'!AM7*0.3</f>
        <v>0</v>
      </c>
      <c r="AO7" s="449"/>
    </row>
    <row r="8" spans="1:63" ht="14.25" customHeight="1">
      <c r="A8" s="357" t="str">
        <f>Rezultati!BU4</f>
        <v>BASK APS</v>
      </c>
      <c r="B8" s="357" t="str">
        <f>Rezultati!BV10</f>
        <v>Igors Plade</v>
      </c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59">
        <f>'spliti 4 aplis'!AL8+'spliti 4 aplis'!AK8+'spliti 4 aplis'!AJ8+'spliti 4 aplis'!AI8+'spliti 4 aplis'!AH8+'spliti 4 aplis'!AG8+'spliti 4 aplis'!AF8+'spliti 4 aplis'!AE8+'spliti 4 aplis'!AD8+'spliti 4 aplis'!AC8+'spliti 4 aplis'!AB8+'spliti 4 aplis'!AA8+'spliti 4 aplis'!Z8+'spliti 4 aplis'!Y8+'spliti 4 aplis'!X8+'spliti 4 aplis'!W8+'spliti 4 aplis'!V8+'spliti 4 aplis'!U8+'spliti 4 aplis'!T8+'spliti 4 aplis'!S8+'spliti 4 aplis'!R8+'spliti 4 aplis'!Q8+'spliti 4 aplis'!P8+'spliti 4 aplis'!O8+'spliti 4 aplis'!N8+'spliti 4 aplis'!M8+'spliti 4 aplis'!L8+'spliti 4 aplis'!K8+'spliti 4 aplis'!J8+'spliti 4 aplis'!I8+'spliti 4 aplis'!H8+'spliti 4 aplis'!G8+'spliti 4 aplis'!F8+'spliti 4 aplis'!E8+'spliti 4 aplis'!D8+'spliti 4 aplis'!C8</f>
        <v>0</v>
      </c>
      <c r="AN8" s="360">
        <f>'spliti 4 aplis'!AM8*0.3</f>
        <v>0</v>
      </c>
      <c r="AO8" s="449"/>
    </row>
    <row r="9" spans="1:63" ht="14.25" customHeight="1">
      <c r="A9" s="357" t="str">
        <f>Rezultati!A8</f>
        <v>BASK APS</v>
      </c>
      <c r="B9" s="357" t="str">
        <f>Rezultati!B8</f>
        <v>Karīna Maslova</v>
      </c>
      <c r="C9" s="364"/>
      <c r="D9" s="364"/>
      <c r="E9" s="364"/>
      <c r="F9" s="364"/>
      <c r="G9" s="364">
        <v>1</v>
      </c>
      <c r="H9" s="364">
        <v>2</v>
      </c>
      <c r="I9" s="364">
        <v>2</v>
      </c>
      <c r="J9" s="364">
        <v>0</v>
      </c>
      <c r="K9" s="364">
        <v>1</v>
      </c>
      <c r="L9" s="364">
        <v>1</v>
      </c>
      <c r="M9" s="364">
        <v>0</v>
      </c>
      <c r="N9" s="364">
        <v>2</v>
      </c>
      <c r="O9" s="364">
        <v>0</v>
      </c>
      <c r="P9" s="364">
        <v>0</v>
      </c>
      <c r="Q9" s="364">
        <v>2</v>
      </c>
      <c r="R9" s="364">
        <v>1</v>
      </c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59">
        <f>'spliti 4 aplis'!AL9+'spliti 4 aplis'!AK9+'spliti 4 aplis'!AJ9+'spliti 4 aplis'!AI9+'spliti 4 aplis'!AH9+'spliti 4 aplis'!AG9+'spliti 4 aplis'!AF9+'spliti 4 aplis'!AE9+'spliti 4 aplis'!AD9+'spliti 4 aplis'!AC9+'spliti 4 aplis'!AB9+'spliti 4 aplis'!AA9+'spliti 4 aplis'!Z9+'spliti 4 aplis'!Y9+'spliti 4 aplis'!X9+'spliti 4 aplis'!W9+'spliti 4 aplis'!V9+'spliti 4 aplis'!U9+'spliti 4 aplis'!T9+'spliti 4 aplis'!S9+'spliti 4 aplis'!R9+'spliti 4 aplis'!Q9+'spliti 4 aplis'!P9+'spliti 4 aplis'!O9+'spliti 4 aplis'!N9+'spliti 4 aplis'!M9+'spliti 4 aplis'!L9+'spliti 4 aplis'!K9+'spliti 4 aplis'!J9+'spliti 4 aplis'!I9+'spliti 4 aplis'!H9+'spliti 4 aplis'!G9+'spliti 4 aplis'!F9+'spliti 4 aplis'!E9+'spliti 4 aplis'!D9+'spliti 4 aplis'!C9</f>
        <v>12</v>
      </c>
      <c r="AN9" s="360">
        <f>'spliti 4 aplis'!AM9*0.3</f>
        <v>3.5999999999999996</v>
      </c>
      <c r="AO9" s="449"/>
    </row>
    <row r="10" spans="1:63" ht="14.25" customHeight="1">
      <c r="A10" s="357" t="str">
        <f>Rezultati!A12</f>
        <v>BASK APS</v>
      </c>
      <c r="B10" s="357" t="str">
        <f>Rezultati!B12</f>
        <v>Edmunds Jansons</v>
      </c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59">
        <f>'spliti 4 aplis'!AL10+'spliti 4 aplis'!AK10+'spliti 4 aplis'!AJ10+'spliti 4 aplis'!AI10+'spliti 4 aplis'!AH10+'spliti 4 aplis'!AG10+'spliti 4 aplis'!AF10+'spliti 4 aplis'!AE10+'spliti 4 aplis'!AD10+'spliti 4 aplis'!AC10+'spliti 4 aplis'!AB10+'spliti 4 aplis'!AA10+'spliti 4 aplis'!Z10+'spliti 4 aplis'!Y10+'spliti 4 aplis'!X10+'spliti 4 aplis'!W10+'spliti 4 aplis'!V10+'spliti 4 aplis'!U10+'spliti 4 aplis'!T10+'spliti 4 aplis'!S10+'spliti 4 aplis'!R10+'spliti 4 aplis'!Q10+'spliti 4 aplis'!P10+'spliti 4 aplis'!O10+'spliti 4 aplis'!N10+'spliti 4 aplis'!M10+'spliti 4 aplis'!L10+'spliti 4 aplis'!K10+'spliti 4 aplis'!J10+'spliti 4 aplis'!I10+'spliti 4 aplis'!H10+'spliti 4 aplis'!G10+'spliti 4 aplis'!F10+'spliti 4 aplis'!E10+'spliti 4 aplis'!D10+'spliti 4 aplis'!C10</f>
        <v>0</v>
      </c>
      <c r="AN10" s="360">
        <f>'spliti 4 aplis'!AM10*0.3</f>
        <v>0</v>
      </c>
      <c r="AO10" s="361"/>
    </row>
    <row r="11" spans="1:63" ht="14.25" customHeight="1">
      <c r="A11" s="365" t="str">
        <f>Rezultati!A15</f>
        <v>Ten Pin</v>
      </c>
      <c r="B11" s="365" t="str">
        <f>Rezultati!B15</f>
        <v>Ints Krievkalns</v>
      </c>
      <c r="C11" s="366">
        <v>2</v>
      </c>
      <c r="D11" s="366">
        <v>0</v>
      </c>
      <c r="E11" s="366">
        <v>0</v>
      </c>
      <c r="F11" s="366">
        <v>0</v>
      </c>
      <c r="G11" s="366">
        <v>1</v>
      </c>
      <c r="H11" s="366">
        <v>0</v>
      </c>
      <c r="I11" s="366">
        <v>1</v>
      </c>
      <c r="J11" s="366">
        <v>1</v>
      </c>
      <c r="K11" s="366">
        <v>1</v>
      </c>
      <c r="L11" s="366">
        <v>0</v>
      </c>
      <c r="M11" s="366">
        <v>3</v>
      </c>
      <c r="N11" s="366">
        <v>2</v>
      </c>
      <c r="O11" s="366">
        <v>3</v>
      </c>
      <c r="P11" s="366">
        <v>2</v>
      </c>
      <c r="Q11" s="366">
        <v>0</v>
      </c>
      <c r="R11" s="366">
        <v>3</v>
      </c>
      <c r="S11" s="366">
        <v>0</v>
      </c>
      <c r="T11" s="366">
        <v>2</v>
      </c>
      <c r="U11" s="366">
        <v>0</v>
      </c>
      <c r="V11" s="366">
        <v>0</v>
      </c>
      <c r="W11" s="366">
        <v>0</v>
      </c>
      <c r="X11" s="366">
        <v>0</v>
      </c>
      <c r="Y11" s="366">
        <v>1</v>
      </c>
      <c r="Z11" s="366">
        <v>0</v>
      </c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59">
        <f>'spliti 4 aplis'!AL11+'spliti 4 aplis'!AK11+'spliti 4 aplis'!AJ11+'spliti 4 aplis'!AI11+'spliti 4 aplis'!AH11+'spliti 4 aplis'!AG11+'spliti 4 aplis'!AF11+'spliti 4 aplis'!AE11+'spliti 4 aplis'!AD11+'spliti 4 aplis'!AC11+'spliti 4 aplis'!AB11+'spliti 4 aplis'!AA11+'spliti 4 aplis'!Z11+'spliti 4 aplis'!Y11+'spliti 4 aplis'!X11+'spliti 4 aplis'!W11+'spliti 4 aplis'!V11+'spliti 4 aplis'!U11+'spliti 4 aplis'!T11+'spliti 4 aplis'!S11+'spliti 4 aplis'!R11+'spliti 4 aplis'!Q11+'spliti 4 aplis'!P11+'spliti 4 aplis'!O11+'spliti 4 aplis'!N11+'spliti 4 aplis'!M11+'spliti 4 aplis'!L11+'spliti 4 aplis'!K11+'spliti 4 aplis'!J11+'spliti 4 aplis'!I11+'spliti 4 aplis'!H11+'spliti 4 aplis'!G11+'spliti 4 aplis'!F11+'spliti 4 aplis'!E11+'spliti 4 aplis'!D11+'spliti 4 aplis'!C11</f>
        <v>22</v>
      </c>
      <c r="AN11" s="360">
        <f>'spliti 4 aplis'!AM11*0.3</f>
        <v>6.6</v>
      </c>
      <c r="AO11" s="448">
        <f>'spliti 4 aplis'!AN15+'spliti 4 aplis'!AN14+'spliti 4 aplis'!AN13+'spliti 4 aplis'!AN12+'spliti 4 aplis'!AN11</f>
        <v>13.799999999999999</v>
      </c>
      <c r="AQ11" s="453" t="s">
        <v>127</v>
      </c>
      <c r="AR11" s="453"/>
      <c r="AS11" s="453"/>
    </row>
    <row r="12" spans="1:63" ht="14.25" customHeight="1">
      <c r="A12" s="365" t="str">
        <f>Rezultati!A16</f>
        <v>Ten Pin</v>
      </c>
      <c r="B12" s="365" t="str">
        <f>Rezultati!B16</f>
        <v>Veronika Hudjakova</v>
      </c>
      <c r="C12" s="367">
        <v>0</v>
      </c>
      <c r="D12" s="367">
        <v>0</v>
      </c>
      <c r="E12" s="367">
        <v>0</v>
      </c>
      <c r="F12" s="367">
        <v>0</v>
      </c>
      <c r="G12" s="367">
        <v>1</v>
      </c>
      <c r="H12" s="367">
        <v>2</v>
      </c>
      <c r="I12" s="367">
        <v>1</v>
      </c>
      <c r="J12" s="367">
        <v>1</v>
      </c>
      <c r="K12" s="367">
        <v>1</v>
      </c>
      <c r="L12" s="367">
        <v>2</v>
      </c>
      <c r="M12" s="367">
        <v>0</v>
      </c>
      <c r="N12" s="367">
        <v>0</v>
      </c>
      <c r="O12" s="367">
        <v>0</v>
      </c>
      <c r="P12" s="367">
        <v>0</v>
      </c>
      <c r="Q12" s="367">
        <v>1</v>
      </c>
      <c r="R12" s="367">
        <v>0</v>
      </c>
      <c r="S12" s="367">
        <v>0</v>
      </c>
      <c r="T12" s="367">
        <v>0</v>
      </c>
      <c r="U12" s="367">
        <v>0</v>
      </c>
      <c r="V12" s="367">
        <v>0</v>
      </c>
      <c r="W12" s="367">
        <v>0</v>
      </c>
      <c r="X12" s="367">
        <v>3</v>
      </c>
      <c r="Y12" s="367">
        <v>0</v>
      </c>
      <c r="Z12" s="367">
        <v>1</v>
      </c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59">
        <f>'spliti 4 aplis'!AL12+'spliti 4 aplis'!AK12+'spliti 4 aplis'!AJ12+'spliti 4 aplis'!AI12+'spliti 4 aplis'!AH12+'spliti 4 aplis'!AG12+'spliti 4 aplis'!AF12+'spliti 4 aplis'!AE12+'spliti 4 aplis'!AD12+'spliti 4 aplis'!AC12+'spliti 4 aplis'!AB12+'spliti 4 aplis'!AA12+'spliti 4 aplis'!Z12+'spliti 4 aplis'!Y12+'spliti 4 aplis'!X12+'spliti 4 aplis'!W12+'spliti 4 aplis'!V12+'spliti 4 aplis'!U12+'spliti 4 aplis'!T12+'spliti 4 aplis'!S12+'spliti 4 aplis'!R12+'spliti 4 aplis'!Q12+'spliti 4 aplis'!P12+'spliti 4 aplis'!O12+'spliti 4 aplis'!N12+'spliti 4 aplis'!M12+'spliti 4 aplis'!L12+'spliti 4 aplis'!K12+'spliti 4 aplis'!J12+'spliti 4 aplis'!I12+'spliti 4 aplis'!H12+'spliti 4 aplis'!G12+'spliti 4 aplis'!F12+'spliti 4 aplis'!E12+'spliti 4 aplis'!D12+'spliti 4 aplis'!C12</f>
        <v>13</v>
      </c>
      <c r="AN12" s="360">
        <f>'spliti 4 aplis'!AM12*0.3</f>
        <v>3.9</v>
      </c>
      <c r="AO12" s="448"/>
      <c r="AQ12" s="453"/>
      <c r="AR12" s="453"/>
      <c r="AS12" s="453"/>
    </row>
    <row r="13" spans="1:63" ht="14.25" customHeight="1">
      <c r="A13" s="365" t="str">
        <f>Rezultati!A17</f>
        <v>Ten Pin</v>
      </c>
      <c r="B13" s="365" t="str">
        <f>Rezultati!B17</f>
        <v>Rihards Kovaļenko</v>
      </c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>
        <v>0</v>
      </c>
      <c r="P13" s="368">
        <v>2</v>
      </c>
      <c r="Q13" s="368">
        <v>2</v>
      </c>
      <c r="R13" s="368">
        <v>0</v>
      </c>
      <c r="S13" s="368">
        <v>0</v>
      </c>
      <c r="T13" s="368">
        <v>1</v>
      </c>
      <c r="U13" s="368">
        <v>1</v>
      </c>
      <c r="V13" s="368">
        <v>0</v>
      </c>
      <c r="W13" s="368"/>
      <c r="X13" s="368"/>
      <c r="Y13" s="368"/>
      <c r="Z13" s="368"/>
      <c r="AA13" s="368"/>
      <c r="AB13" s="368"/>
      <c r="AC13" s="368"/>
      <c r="AD13" s="368"/>
      <c r="AE13" s="368"/>
      <c r="AF13" s="368"/>
      <c r="AG13" s="368"/>
      <c r="AH13" s="368"/>
      <c r="AI13" s="368"/>
      <c r="AJ13" s="368"/>
      <c r="AK13" s="368"/>
      <c r="AL13" s="368"/>
      <c r="AM13" s="359">
        <f>'spliti 4 aplis'!AL13+'spliti 4 aplis'!AK13+'spliti 4 aplis'!AJ13+'spliti 4 aplis'!AI13+'spliti 4 aplis'!AH13+'spliti 4 aplis'!AG13+'spliti 4 aplis'!AF13+'spliti 4 aplis'!AE13+'spliti 4 aplis'!AD13+'spliti 4 aplis'!AC13+'spliti 4 aplis'!AB13+'spliti 4 aplis'!AA13+'spliti 4 aplis'!Z13+'spliti 4 aplis'!Y13+'spliti 4 aplis'!X13+'spliti 4 aplis'!W13+'spliti 4 aplis'!V13+'spliti 4 aplis'!U13+'spliti 4 aplis'!T13+'spliti 4 aplis'!S13+'spliti 4 aplis'!R13+'spliti 4 aplis'!Q13+'spliti 4 aplis'!P13+'spliti 4 aplis'!O13+'spliti 4 aplis'!N13+'spliti 4 aplis'!M13+'spliti 4 aplis'!L13+'spliti 4 aplis'!K13+'spliti 4 aplis'!J13+'spliti 4 aplis'!I13+'spliti 4 aplis'!H13+'spliti 4 aplis'!G13+'spliti 4 aplis'!F13+'spliti 4 aplis'!E13+'spliti 4 aplis'!D13+'spliti 4 aplis'!C13</f>
        <v>6</v>
      </c>
      <c r="AN13" s="360">
        <f>'spliti 4 aplis'!AM13*0.3</f>
        <v>1.7999999999999998</v>
      </c>
      <c r="AO13" s="448"/>
      <c r="AQ13" s="453"/>
      <c r="AR13" s="453"/>
      <c r="AS13" s="453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</row>
    <row r="14" spans="1:63" ht="14.25" customHeight="1">
      <c r="A14" s="365" t="str">
        <f>Rezultati!A18</f>
        <v>Ten Pin</v>
      </c>
      <c r="B14" s="365" t="str">
        <f>Rezultati!B18</f>
        <v>Daniels Vēzis</v>
      </c>
      <c r="C14" s="368">
        <v>1</v>
      </c>
      <c r="D14" s="368">
        <v>0</v>
      </c>
      <c r="E14" s="368">
        <v>0</v>
      </c>
      <c r="F14" s="368">
        <v>0</v>
      </c>
      <c r="G14" s="368">
        <v>1</v>
      </c>
      <c r="H14" s="368">
        <v>0</v>
      </c>
      <c r="I14" s="368">
        <v>0</v>
      </c>
      <c r="J14" s="368">
        <v>1</v>
      </c>
      <c r="K14" s="368">
        <v>0</v>
      </c>
      <c r="L14" s="368">
        <v>0</v>
      </c>
      <c r="M14" s="368">
        <v>0</v>
      </c>
      <c r="N14" s="368">
        <v>0</v>
      </c>
      <c r="O14" s="368"/>
      <c r="P14" s="368"/>
      <c r="Q14" s="368"/>
      <c r="R14" s="368"/>
      <c r="S14" s="368"/>
      <c r="T14" s="368"/>
      <c r="U14" s="368"/>
      <c r="V14" s="368"/>
      <c r="W14" s="368">
        <v>1</v>
      </c>
      <c r="X14" s="368">
        <v>0</v>
      </c>
      <c r="Y14" s="368">
        <v>0</v>
      </c>
      <c r="Z14" s="368">
        <v>1</v>
      </c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59">
        <f>'spliti 4 aplis'!AL14+'spliti 4 aplis'!AK14+'spliti 4 aplis'!AJ14+'spliti 4 aplis'!AI14+'spliti 4 aplis'!AH14+'spliti 4 aplis'!AG14+'spliti 4 aplis'!AF14+'spliti 4 aplis'!AE14+'spliti 4 aplis'!AD14+'spliti 4 aplis'!AC14+'spliti 4 aplis'!AB14+'spliti 4 aplis'!AA14+'spliti 4 aplis'!Z14+'spliti 4 aplis'!Y14+'spliti 4 aplis'!X14+'spliti 4 aplis'!W14+'spliti 4 aplis'!V14+'spliti 4 aplis'!U14+'spliti 4 aplis'!T14+'spliti 4 aplis'!S14+'spliti 4 aplis'!R14+'spliti 4 aplis'!Q14+'spliti 4 aplis'!P14+'spliti 4 aplis'!O14+'spliti 4 aplis'!N14+'spliti 4 aplis'!M14+'spliti 4 aplis'!L14+'spliti 4 aplis'!K14+'spliti 4 aplis'!J14+'spliti 4 aplis'!I14+'spliti 4 aplis'!H14+'spliti 4 aplis'!G14+'spliti 4 aplis'!F14+'spliti 4 aplis'!E14+'spliti 4 aplis'!D14+'spliti 4 aplis'!C14</f>
        <v>5</v>
      </c>
      <c r="AN14" s="360">
        <f>'spliti 4 aplis'!AM14*0.3</f>
        <v>1.5</v>
      </c>
      <c r="AO14" s="448"/>
      <c r="AQ14" s="453"/>
      <c r="AR14" s="453"/>
      <c r="AS14" s="453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</row>
    <row r="15" spans="1:63" ht="14.25" customHeight="1">
      <c r="A15" s="365" t="str">
        <f>Rezultati!A19</f>
        <v>Ten Pin</v>
      </c>
      <c r="B15" s="365">
        <f>Rezultati!B19</f>
        <v>0</v>
      </c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59">
        <f>'spliti 4 aplis'!AL15+'spliti 4 aplis'!AK15+'spliti 4 aplis'!AJ15+'spliti 4 aplis'!AI15+'spliti 4 aplis'!AH15+'spliti 4 aplis'!AG15+'spliti 4 aplis'!AF15+'spliti 4 aplis'!AE15+'spliti 4 aplis'!AD15+'spliti 4 aplis'!AC15+'spliti 4 aplis'!AB15+'spliti 4 aplis'!AA15+'spliti 4 aplis'!Z15+'spliti 4 aplis'!Y15+'spliti 4 aplis'!X15+'spliti 4 aplis'!W15+'spliti 4 aplis'!V15+'spliti 4 aplis'!U15+'spliti 4 aplis'!T15+'spliti 4 aplis'!S15+'spliti 4 aplis'!R15+'spliti 4 aplis'!Q15+'spliti 4 aplis'!P15+'spliti 4 aplis'!O15+'spliti 4 aplis'!N15+'spliti 4 aplis'!M15+'spliti 4 aplis'!L15+'spliti 4 aplis'!K15+'spliti 4 aplis'!J15+'spliti 4 aplis'!I15+'spliti 4 aplis'!H15+'spliti 4 aplis'!G15+'spliti 4 aplis'!F15+'spliti 4 aplis'!E15+'spliti 4 aplis'!D15+'spliti 4 aplis'!C15</f>
        <v>0</v>
      </c>
      <c r="AN15" s="360">
        <f>'spliti 4 aplis'!AM15*0.3</f>
        <v>0</v>
      </c>
      <c r="AO15" s="448"/>
      <c r="AQ15" s="453"/>
      <c r="AR15" s="453"/>
      <c r="AS15" s="453"/>
    </row>
    <row r="16" spans="1:63" ht="14.25" customHeight="1">
      <c r="A16" s="357" t="str">
        <f>Rezultati!A22</f>
        <v>Jaunie Buki</v>
      </c>
      <c r="B16" s="357" t="str">
        <f>Rezultati!B22</f>
        <v>Mārtiņš Vilnis</v>
      </c>
      <c r="C16" s="358">
        <v>1</v>
      </c>
      <c r="D16" s="358">
        <v>2</v>
      </c>
      <c r="E16" s="358">
        <v>2</v>
      </c>
      <c r="F16" s="358">
        <v>3</v>
      </c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>
        <v>0</v>
      </c>
      <c r="T16" s="358">
        <v>0</v>
      </c>
      <c r="U16" s="358">
        <v>1</v>
      </c>
      <c r="V16" s="358">
        <v>0</v>
      </c>
      <c r="W16" s="358">
        <v>1</v>
      </c>
      <c r="X16" s="358">
        <v>2</v>
      </c>
      <c r="Y16" s="358">
        <v>2</v>
      </c>
      <c r="Z16" s="358">
        <v>0</v>
      </c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9">
        <f>'spliti 4 aplis'!AL16+'spliti 4 aplis'!AK16+'spliti 4 aplis'!AJ16+'spliti 4 aplis'!AI16+'spliti 4 aplis'!AH16+'spliti 4 aplis'!AG16+'spliti 4 aplis'!AF16+'spliti 4 aplis'!AE16+'spliti 4 aplis'!AD16+'spliti 4 aplis'!AC16+'spliti 4 aplis'!AB16+'spliti 4 aplis'!AA16+'spliti 4 aplis'!Z16+'spliti 4 aplis'!Y16+'spliti 4 aplis'!X16+'spliti 4 aplis'!W16+'spliti 4 aplis'!V16+'spliti 4 aplis'!U16+'spliti 4 aplis'!T16+'spliti 4 aplis'!S16+'spliti 4 aplis'!R16+'spliti 4 aplis'!Q16+'spliti 4 aplis'!P16+'spliti 4 aplis'!O16+'spliti 4 aplis'!N16+'spliti 4 aplis'!M16+'spliti 4 aplis'!L16+'spliti 4 aplis'!K16+'spliti 4 aplis'!J16+'spliti 4 aplis'!I16+'spliti 4 aplis'!H16+'spliti 4 aplis'!G16+'spliti 4 aplis'!F16+'spliti 4 aplis'!E16+'spliti 4 aplis'!D16+'spliti 4 aplis'!C16</f>
        <v>14</v>
      </c>
      <c r="AN16" s="360">
        <f>'spliti 4 aplis'!AM16*0.3</f>
        <v>4.2</v>
      </c>
      <c r="AO16" s="449">
        <f>'spliti 4 aplis'!AN16+'spliti 4 aplis'!AN17+'spliti 4 aplis'!AN18+'spliti 4 aplis'!AN19+'spliti 4 aplis'!AN21+AN20</f>
        <v>23.999999999999996</v>
      </c>
      <c r="AQ16" s="454" t="s">
        <v>140</v>
      </c>
      <c r="AR16" s="454"/>
      <c r="AS16" s="454"/>
    </row>
    <row r="17" spans="1:63" ht="14.25" customHeight="1">
      <c r="A17" s="357" t="str">
        <f>Rezultati!A23</f>
        <v>Jaunie Buki</v>
      </c>
      <c r="B17" s="357" t="str">
        <f>Rezultati!B23</f>
        <v>Ivars Vinters</v>
      </c>
      <c r="C17" s="362">
        <v>0</v>
      </c>
      <c r="D17" s="362">
        <v>2</v>
      </c>
      <c r="E17" s="362">
        <v>1</v>
      </c>
      <c r="F17" s="362">
        <v>0</v>
      </c>
      <c r="G17" s="362">
        <v>3</v>
      </c>
      <c r="H17" s="362">
        <v>1</v>
      </c>
      <c r="I17" s="362">
        <v>0</v>
      </c>
      <c r="J17" s="362">
        <v>2</v>
      </c>
      <c r="K17" s="362">
        <v>1</v>
      </c>
      <c r="L17" s="362">
        <v>1</v>
      </c>
      <c r="M17" s="362">
        <v>1</v>
      </c>
      <c r="N17" s="362">
        <v>0</v>
      </c>
      <c r="O17" s="362">
        <v>1</v>
      </c>
      <c r="P17" s="362">
        <v>0</v>
      </c>
      <c r="Q17" s="362">
        <v>1</v>
      </c>
      <c r="R17" s="362">
        <v>0</v>
      </c>
      <c r="S17" s="362">
        <v>1</v>
      </c>
      <c r="T17" s="362">
        <v>1</v>
      </c>
      <c r="U17" s="362">
        <v>0</v>
      </c>
      <c r="V17" s="362">
        <v>0</v>
      </c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59">
        <f>'spliti 4 aplis'!AL17+'spliti 4 aplis'!AK17+'spliti 4 aplis'!AJ17+'spliti 4 aplis'!AI17+'spliti 4 aplis'!AH17+'spliti 4 aplis'!AG17+'spliti 4 aplis'!AF17+'spliti 4 aplis'!AE17+'spliti 4 aplis'!AD17+'spliti 4 aplis'!AC17+'spliti 4 aplis'!AB17+'spliti 4 aplis'!AA17+'spliti 4 aplis'!Z17+'spliti 4 aplis'!Y17+'spliti 4 aplis'!X17+'spliti 4 aplis'!W17+'spliti 4 aplis'!V17+'spliti 4 aplis'!U17+'spliti 4 aplis'!T17+'spliti 4 aplis'!S17+'spliti 4 aplis'!R17+'spliti 4 aplis'!Q17+'spliti 4 aplis'!P17+'spliti 4 aplis'!O17+'spliti 4 aplis'!N17+'spliti 4 aplis'!M17+'spliti 4 aplis'!L17+'spliti 4 aplis'!K17+'spliti 4 aplis'!J17+'spliti 4 aplis'!I17+'spliti 4 aplis'!H17+'spliti 4 aplis'!G17+'spliti 4 aplis'!F17+'spliti 4 aplis'!E17+'spliti 4 aplis'!D17+'spliti 4 aplis'!C17</f>
        <v>16</v>
      </c>
      <c r="AN17" s="360">
        <f>'spliti 4 aplis'!AM17*0.3</f>
        <v>4.8</v>
      </c>
      <c r="AO17" s="449"/>
      <c r="AQ17" s="454"/>
      <c r="AR17" s="454"/>
      <c r="AS17" s="454"/>
    </row>
    <row r="18" spans="1:63" ht="14.25" customHeight="1">
      <c r="A18" s="357" t="str">
        <f>Rezultati!A24</f>
        <v>Jaunie Buki</v>
      </c>
      <c r="B18" s="357" t="str">
        <f>Rezultati!B24</f>
        <v>Toms Pultraks</v>
      </c>
      <c r="C18" s="363">
        <v>2</v>
      </c>
      <c r="D18" s="363">
        <v>0</v>
      </c>
      <c r="E18" s="363">
        <v>1</v>
      </c>
      <c r="F18" s="363">
        <v>0</v>
      </c>
      <c r="G18" s="363">
        <v>0</v>
      </c>
      <c r="H18" s="363">
        <v>3</v>
      </c>
      <c r="I18" s="363">
        <v>0</v>
      </c>
      <c r="J18" s="363">
        <v>4</v>
      </c>
      <c r="K18" s="363">
        <v>2</v>
      </c>
      <c r="L18" s="363">
        <v>1</v>
      </c>
      <c r="M18" s="363">
        <v>0</v>
      </c>
      <c r="N18" s="363">
        <v>1</v>
      </c>
      <c r="O18" s="363">
        <v>4</v>
      </c>
      <c r="P18" s="363">
        <v>2</v>
      </c>
      <c r="Q18" s="363">
        <v>0</v>
      </c>
      <c r="R18" s="363">
        <v>2</v>
      </c>
      <c r="S18" s="363">
        <v>0</v>
      </c>
      <c r="T18" s="363">
        <v>1</v>
      </c>
      <c r="U18" s="363">
        <v>0</v>
      </c>
      <c r="V18" s="363">
        <v>1</v>
      </c>
      <c r="W18" s="363">
        <v>0</v>
      </c>
      <c r="X18" s="363">
        <v>1</v>
      </c>
      <c r="Y18" s="363">
        <v>2</v>
      </c>
      <c r="Z18" s="363">
        <v>1</v>
      </c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59">
        <f>'spliti 4 aplis'!AL18+'spliti 4 aplis'!AK18+'spliti 4 aplis'!AJ18+'spliti 4 aplis'!AI18+'spliti 4 aplis'!AH18+'spliti 4 aplis'!AG18+'spliti 4 aplis'!AF18+'spliti 4 aplis'!AE18+'spliti 4 aplis'!AD18+'spliti 4 aplis'!AC18+'spliti 4 aplis'!AB18+'spliti 4 aplis'!AA18+'spliti 4 aplis'!Z18+'spliti 4 aplis'!Y18+'spliti 4 aplis'!X18+'spliti 4 aplis'!W18+'spliti 4 aplis'!V18+'spliti 4 aplis'!U18+'spliti 4 aplis'!T18+'spliti 4 aplis'!S18+'spliti 4 aplis'!R18+'spliti 4 aplis'!Q18+'spliti 4 aplis'!P18+'spliti 4 aplis'!O18+'spliti 4 aplis'!N18+'spliti 4 aplis'!M18+'spliti 4 aplis'!L18+'spliti 4 aplis'!K18+'spliti 4 aplis'!J18+'spliti 4 aplis'!I18+'spliti 4 aplis'!H18+'spliti 4 aplis'!G18+'spliti 4 aplis'!F18+'spliti 4 aplis'!E18+'spliti 4 aplis'!D18+'spliti 4 aplis'!C18</f>
        <v>28</v>
      </c>
      <c r="AN18" s="360">
        <f>'spliti 4 aplis'!AM18*0.3</f>
        <v>8.4</v>
      </c>
      <c r="AO18" s="449"/>
      <c r="AP18" s="35"/>
      <c r="AQ18" s="454"/>
      <c r="AR18" s="454"/>
      <c r="AS18" s="454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</row>
    <row r="19" spans="1:63" ht="14.25" customHeight="1">
      <c r="A19" s="357" t="str">
        <f>Rezultati!A25</f>
        <v>Jaunie Buki</v>
      </c>
      <c r="B19" s="357" t="str">
        <f>Rezultati!B25</f>
        <v>pieaicinātais spēlētājs</v>
      </c>
      <c r="C19" s="363"/>
      <c r="D19" s="363"/>
      <c r="E19" s="363"/>
      <c r="F19" s="363"/>
      <c r="G19" s="363">
        <v>1</v>
      </c>
      <c r="H19" s="363">
        <v>1</v>
      </c>
      <c r="I19" s="363">
        <v>1</v>
      </c>
      <c r="J19" s="363">
        <v>1</v>
      </c>
      <c r="K19" s="363">
        <v>0</v>
      </c>
      <c r="L19" s="363">
        <v>0</v>
      </c>
      <c r="M19" s="363">
        <v>0</v>
      </c>
      <c r="N19" s="363">
        <v>2</v>
      </c>
      <c r="O19" s="363">
        <v>1</v>
      </c>
      <c r="P19" s="363">
        <v>1</v>
      </c>
      <c r="Q19" s="363">
        <v>2</v>
      </c>
      <c r="R19" s="363">
        <v>4</v>
      </c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59">
        <f>'spliti 4 aplis'!AL19+'spliti 4 aplis'!AK19+'spliti 4 aplis'!AJ19+'spliti 4 aplis'!AI19+'spliti 4 aplis'!AH19+'spliti 4 aplis'!AG19+'spliti 4 aplis'!AF19+'spliti 4 aplis'!AE19+'spliti 4 aplis'!AD19+'spliti 4 aplis'!AC19+'spliti 4 aplis'!AB19+'spliti 4 aplis'!AA19+'spliti 4 aplis'!Z19+'spliti 4 aplis'!Y19+'spliti 4 aplis'!X19+'spliti 4 aplis'!W19+'spliti 4 aplis'!V19+'spliti 4 aplis'!U19+'spliti 4 aplis'!T19+'spliti 4 aplis'!S19+'spliti 4 aplis'!R19+'spliti 4 aplis'!Q19+'spliti 4 aplis'!P19+'spliti 4 aplis'!O19+'spliti 4 aplis'!N19+'spliti 4 aplis'!M19+'spliti 4 aplis'!L19+'spliti 4 aplis'!K19+'spliti 4 aplis'!J19+'spliti 4 aplis'!I19+'spliti 4 aplis'!H19+'spliti 4 aplis'!G19+'spliti 4 aplis'!F19+'spliti 4 aplis'!E19+'spliti 4 aplis'!D19+'spliti 4 aplis'!C19</f>
        <v>14</v>
      </c>
      <c r="AN19" s="360">
        <f>'spliti 4 aplis'!AM19*0.3</f>
        <v>4.2</v>
      </c>
      <c r="AO19" s="449"/>
      <c r="AP19" s="35"/>
      <c r="AQ19" s="454"/>
      <c r="AR19" s="454"/>
      <c r="AS19" s="454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</row>
    <row r="20" spans="1:63" ht="14.25" customHeight="1">
      <c r="A20" s="357" t="str">
        <f>Rezultati!A26</f>
        <v>Jaunie Buki</v>
      </c>
      <c r="B20" s="357" t="str">
        <f>Rezultati!B26</f>
        <v>Arvils Sproģis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>
        <v>2</v>
      </c>
      <c r="X20" s="364">
        <v>2</v>
      </c>
      <c r="Y20" s="364">
        <v>2</v>
      </c>
      <c r="Z20" s="364">
        <v>2</v>
      </c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59">
        <f>'spliti 4 aplis'!AL20+'spliti 4 aplis'!AK20+'spliti 4 aplis'!AJ20+'spliti 4 aplis'!AI20+'spliti 4 aplis'!AH20+'spliti 4 aplis'!AG20+'spliti 4 aplis'!AF20+'spliti 4 aplis'!AE20+'spliti 4 aplis'!AD20+'spliti 4 aplis'!AC20+'spliti 4 aplis'!AB20+'spliti 4 aplis'!AA20+'spliti 4 aplis'!Z20+'spliti 4 aplis'!Y20+'spliti 4 aplis'!X20+'spliti 4 aplis'!W20+'spliti 4 aplis'!V20+'spliti 4 aplis'!U20+'spliti 4 aplis'!T20+'spliti 4 aplis'!S20+'spliti 4 aplis'!R20+'spliti 4 aplis'!Q20+'spliti 4 aplis'!P20+'spliti 4 aplis'!O20+'spliti 4 aplis'!N20+'spliti 4 aplis'!M20+'spliti 4 aplis'!L20+'spliti 4 aplis'!K20+'spliti 4 aplis'!J20+'spliti 4 aplis'!I20+'spliti 4 aplis'!H20+'spliti 4 aplis'!G20+'spliti 4 aplis'!F20+'spliti 4 aplis'!E20+'spliti 4 aplis'!D20+'spliti 4 aplis'!C20</f>
        <v>8</v>
      </c>
      <c r="AN20" s="360">
        <f>'spliti 4 aplis'!AM20*0.3</f>
        <v>2.4</v>
      </c>
      <c r="AO20" s="449"/>
      <c r="AP20" s="35"/>
      <c r="AQ20" s="454"/>
      <c r="AR20" s="454"/>
      <c r="AS20" s="454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</row>
    <row r="21" spans="1:63" ht="14.25" customHeight="1">
      <c r="A21" s="357" t="str">
        <f>Rezultati!A27</f>
        <v>Jaunie Buki</v>
      </c>
      <c r="B21" s="357">
        <f>Rezultati!B27</f>
        <v>0</v>
      </c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59">
        <f>'spliti 4 aplis'!AL21+'spliti 4 aplis'!AK21+'spliti 4 aplis'!AJ21+'spliti 4 aplis'!AI21+'spliti 4 aplis'!AH21+'spliti 4 aplis'!AG21+'spliti 4 aplis'!AF21+'spliti 4 aplis'!AE21+'spliti 4 aplis'!AD21+'spliti 4 aplis'!AC21+'spliti 4 aplis'!AB21+'spliti 4 aplis'!AA21+'spliti 4 aplis'!Z21+'spliti 4 aplis'!Y21+'spliti 4 aplis'!X21+'spliti 4 aplis'!W21+'spliti 4 aplis'!V21+'spliti 4 aplis'!U21+'spliti 4 aplis'!T21+'spliti 4 aplis'!S21+'spliti 4 aplis'!R21+'spliti 4 aplis'!Q21+'spliti 4 aplis'!P21+'spliti 4 aplis'!O21+'spliti 4 aplis'!N21+'spliti 4 aplis'!M21+'spliti 4 aplis'!L21+'spliti 4 aplis'!K21+'spliti 4 aplis'!J21+'spliti 4 aplis'!I21+'spliti 4 aplis'!H21+'spliti 4 aplis'!G21+'spliti 4 aplis'!F21+'spliti 4 aplis'!E21+'spliti 4 aplis'!D21+'spliti 4 aplis'!C21</f>
        <v>0</v>
      </c>
      <c r="AN21" s="360">
        <f>'spliti 4 aplis'!AM21*0.3</f>
        <v>0</v>
      </c>
      <c r="AO21" s="449"/>
      <c r="AP21" s="35"/>
      <c r="AQ21" s="454"/>
      <c r="AR21" s="454"/>
      <c r="AS21" s="454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</row>
    <row r="22" spans="1:63" ht="14.25" customHeight="1">
      <c r="A22" s="365" t="str">
        <f>Rezultati!A29</f>
        <v>Pārdaugavas AVANGĀRDS</v>
      </c>
      <c r="B22" s="365" t="str">
        <f>Rezultati!B29</f>
        <v>Pauls Aizpurvs</v>
      </c>
      <c r="C22" s="366">
        <v>0</v>
      </c>
      <c r="D22" s="366">
        <v>0</v>
      </c>
      <c r="E22" s="366">
        <v>3</v>
      </c>
      <c r="F22" s="366">
        <v>2</v>
      </c>
      <c r="G22" s="366">
        <v>0</v>
      </c>
      <c r="H22" s="366">
        <v>1</v>
      </c>
      <c r="I22" s="366">
        <v>0</v>
      </c>
      <c r="J22" s="366">
        <v>0</v>
      </c>
      <c r="K22" s="366">
        <v>1</v>
      </c>
      <c r="L22" s="366">
        <v>1</v>
      </c>
      <c r="M22" s="366">
        <v>0</v>
      </c>
      <c r="N22" s="366">
        <v>1</v>
      </c>
      <c r="O22" s="366">
        <v>2</v>
      </c>
      <c r="P22" s="366">
        <v>1</v>
      </c>
      <c r="Q22" s="366">
        <v>0</v>
      </c>
      <c r="R22" s="366">
        <v>0</v>
      </c>
      <c r="S22" s="366">
        <v>2</v>
      </c>
      <c r="T22" s="366">
        <v>1</v>
      </c>
      <c r="U22" s="366">
        <v>3</v>
      </c>
      <c r="V22" s="366">
        <v>1</v>
      </c>
      <c r="W22" s="366">
        <v>2</v>
      </c>
      <c r="X22" s="366">
        <v>1</v>
      </c>
      <c r="Y22" s="366">
        <v>2</v>
      </c>
      <c r="Z22" s="366">
        <v>3</v>
      </c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70">
        <f>'spliti 4 aplis'!AL22+'spliti 4 aplis'!AK22+'spliti 4 aplis'!AJ22+'spliti 4 aplis'!AI22+'spliti 4 aplis'!AH22+'spliti 4 aplis'!AG22+'spliti 4 aplis'!AF22+'spliti 4 aplis'!AE22+'spliti 4 aplis'!AD22+'spliti 4 aplis'!AC22+'spliti 4 aplis'!AB22+'spliti 4 aplis'!AA22+'spliti 4 aplis'!Z22+'spliti 4 aplis'!Y22+'spliti 4 aplis'!X22+'spliti 4 aplis'!W22+'spliti 4 aplis'!V22+'spliti 4 aplis'!U22+'spliti 4 aplis'!T22+'spliti 4 aplis'!S22+'spliti 4 aplis'!R22+'spliti 4 aplis'!Q22+'spliti 4 aplis'!P22+'spliti 4 aplis'!O22+'spliti 4 aplis'!N22+'spliti 4 aplis'!M22+'spliti 4 aplis'!L22+'spliti 4 aplis'!K22+'spliti 4 aplis'!J22+'spliti 4 aplis'!I22+'spliti 4 aplis'!H22+'spliti 4 aplis'!G22+'spliti 4 aplis'!F22+'spliti 4 aplis'!E22+'spliti 4 aplis'!D22+'spliti 4 aplis'!C22</f>
        <v>27</v>
      </c>
      <c r="AN22" s="371">
        <f>'spliti 4 aplis'!AM22*0.3</f>
        <v>8.1</v>
      </c>
      <c r="AO22" s="446">
        <f>'spliti 4 aplis'!AN22+'spliti 4 aplis'!AN23+'spliti 4 aplis'!AN24+'spliti 4 aplis'!AN25+'spliti 4 aplis'!AN26</f>
        <v>23.4</v>
      </c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</row>
    <row r="23" spans="1:63" ht="14.25" customHeight="1">
      <c r="A23" s="365" t="str">
        <f>Rezultati!A30</f>
        <v>Pārdaugavas AVANGĀRDS</v>
      </c>
      <c r="B23" s="365" t="str">
        <f>Rezultati!B30</f>
        <v>Ivars Vizulis</v>
      </c>
      <c r="C23" s="367">
        <v>1</v>
      </c>
      <c r="D23" s="367">
        <v>3</v>
      </c>
      <c r="E23" s="367">
        <v>1</v>
      </c>
      <c r="F23" s="367">
        <v>1</v>
      </c>
      <c r="G23" s="367">
        <v>0</v>
      </c>
      <c r="H23" s="367">
        <v>2</v>
      </c>
      <c r="I23" s="367">
        <v>3</v>
      </c>
      <c r="J23" s="367">
        <v>2</v>
      </c>
      <c r="K23" s="367">
        <v>2</v>
      </c>
      <c r="L23" s="367">
        <v>0</v>
      </c>
      <c r="M23" s="367">
        <v>0</v>
      </c>
      <c r="N23" s="367">
        <v>1</v>
      </c>
      <c r="O23" s="367">
        <v>2</v>
      </c>
      <c r="P23" s="367">
        <v>0</v>
      </c>
      <c r="Q23" s="367">
        <v>0</v>
      </c>
      <c r="R23" s="367">
        <v>2</v>
      </c>
      <c r="S23" s="367">
        <v>1</v>
      </c>
      <c r="T23" s="367">
        <v>1</v>
      </c>
      <c r="U23" s="367">
        <v>1</v>
      </c>
      <c r="V23" s="367">
        <v>1</v>
      </c>
      <c r="W23" s="367">
        <v>3</v>
      </c>
      <c r="X23" s="367">
        <v>0</v>
      </c>
      <c r="Y23" s="367">
        <v>1</v>
      </c>
      <c r="Z23" s="367">
        <v>0</v>
      </c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70">
        <f>'spliti 4 aplis'!AL23+'spliti 4 aplis'!AK23+'spliti 4 aplis'!AJ23+'spliti 4 aplis'!AI23+'spliti 4 aplis'!AH23+'spliti 4 aplis'!AG23+'spliti 4 aplis'!AF23+'spliti 4 aplis'!AE23+'spliti 4 aplis'!AD23+'spliti 4 aplis'!AC23+'spliti 4 aplis'!AB23+'spliti 4 aplis'!AA23+'spliti 4 aplis'!Z23+'spliti 4 aplis'!Y23+'spliti 4 aplis'!X23+'spliti 4 aplis'!W23+'spliti 4 aplis'!V23+'spliti 4 aplis'!U23+'spliti 4 aplis'!T23+'spliti 4 aplis'!S23+'spliti 4 aplis'!R23+'spliti 4 aplis'!Q23+'spliti 4 aplis'!P23+'spliti 4 aplis'!O23+'spliti 4 aplis'!N23+'spliti 4 aplis'!M23+'spliti 4 aplis'!L23+'spliti 4 aplis'!K23+'spliti 4 aplis'!J23+'spliti 4 aplis'!I23+'spliti 4 aplis'!H23+'spliti 4 aplis'!G23+'spliti 4 aplis'!F23+'spliti 4 aplis'!E23+'spliti 4 aplis'!D23+'spliti 4 aplis'!C23</f>
        <v>28</v>
      </c>
      <c r="AN23" s="371">
        <f>'spliti 4 aplis'!AM23*0.3</f>
        <v>8.4</v>
      </c>
      <c r="AO23" s="446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</row>
    <row r="24" spans="1:63" ht="14.25" customHeight="1">
      <c r="A24" s="365" t="str">
        <f>Rezultati!A31</f>
        <v>Pārdaugavas AVANGĀRDS</v>
      </c>
      <c r="B24" s="365" t="str">
        <f>Rezultati!B31</f>
        <v>Andrejs Zilgalvis</v>
      </c>
      <c r="C24" s="368">
        <v>1</v>
      </c>
      <c r="D24" s="368">
        <v>2</v>
      </c>
      <c r="E24" s="368">
        <v>1</v>
      </c>
      <c r="F24" s="368">
        <v>1</v>
      </c>
      <c r="G24" s="368">
        <v>2</v>
      </c>
      <c r="H24" s="368">
        <v>0</v>
      </c>
      <c r="I24" s="368">
        <v>1</v>
      </c>
      <c r="J24" s="368">
        <v>1</v>
      </c>
      <c r="K24" s="368">
        <v>1</v>
      </c>
      <c r="L24" s="368">
        <v>1</v>
      </c>
      <c r="M24" s="368">
        <v>0</v>
      </c>
      <c r="N24" s="368">
        <v>1</v>
      </c>
      <c r="O24" s="368">
        <v>2</v>
      </c>
      <c r="P24" s="368">
        <v>1</v>
      </c>
      <c r="Q24" s="368">
        <v>1</v>
      </c>
      <c r="R24" s="368">
        <v>2</v>
      </c>
      <c r="S24" s="368">
        <v>1</v>
      </c>
      <c r="T24" s="368">
        <v>1</v>
      </c>
      <c r="U24" s="368">
        <v>0</v>
      </c>
      <c r="V24" s="368">
        <v>0</v>
      </c>
      <c r="W24" s="368">
        <v>1</v>
      </c>
      <c r="X24" s="368">
        <v>0</v>
      </c>
      <c r="Y24" s="368">
        <v>1</v>
      </c>
      <c r="Z24" s="368">
        <v>1</v>
      </c>
      <c r="AA24" s="368"/>
      <c r="AB24" s="368"/>
      <c r="AC24" s="368"/>
      <c r="AD24" s="368"/>
      <c r="AE24" s="368"/>
      <c r="AF24" s="368"/>
      <c r="AG24" s="368"/>
      <c r="AH24" s="368"/>
      <c r="AI24" s="368"/>
      <c r="AJ24" s="368"/>
      <c r="AK24" s="368"/>
      <c r="AL24" s="368"/>
      <c r="AM24" s="370">
        <f>'spliti 4 aplis'!AL24+'spliti 4 aplis'!AK24+'spliti 4 aplis'!AJ24+'spliti 4 aplis'!AI24+'spliti 4 aplis'!AH24+'spliti 4 aplis'!AG24+'spliti 4 aplis'!AF24+'spliti 4 aplis'!AE24+'spliti 4 aplis'!AD24+'spliti 4 aplis'!AC24+'spliti 4 aplis'!AB24+'spliti 4 aplis'!AA24+'spliti 4 aplis'!Z24+'spliti 4 aplis'!Y24+'spliti 4 aplis'!X24+'spliti 4 aplis'!W24+'spliti 4 aplis'!V24+'spliti 4 aplis'!U24+'spliti 4 aplis'!T24+'spliti 4 aplis'!S24+'spliti 4 aplis'!R24+'spliti 4 aplis'!Q24+'spliti 4 aplis'!P24+'spliti 4 aplis'!O24+'spliti 4 aplis'!N24+'spliti 4 aplis'!M24+'spliti 4 aplis'!L24+'spliti 4 aplis'!K24+'spliti 4 aplis'!J24+'spliti 4 aplis'!I24+'spliti 4 aplis'!H24+'spliti 4 aplis'!G24+'spliti 4 aplis'!F24+'spliti 4 aplis'!E24+'spliti 4 aplis'!D24+'spliti 4 aplis'!C24</f>
        <v>23</v>
      </c>
      <c r="AN24" s="371">
        <f>'spliti 4 aplis'!AM24*0.3</f>
        <v>6.8999999999999995</v>
      </c>
      <c r="AO24" s="446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</row>
    <row r="25" spans="1:63" ht="14.25" customHeight="1">
      <c r="A25" s="365" t="str">
        <f>Rezultati!A32</f>
        <v>Pārdaugavas AVANGĀRDS</v>
      </c>
      <c r="B25" s="365" t="str">
        <f>Rezultati!B32</f>
        <v>Aleksejs Jeļisejevs</v>
      </c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70">
        <f>'spliti 4 aplis'!AL25+'spliti 4 aplis'!AK25+'spliti 4 aplis'!AJ25+'spliti 4 aplis'!AI25+'spliti 4 aplis'!AH25+'spliti 4 aplis'!AG25+'spliti 4 aplis'!AF25+'spliti 4 aplis'!AE25+'spliti 4 aplis'!AD25+'spliti 4 aplis'!AC25+'spliti 4 aplis'!AB25+'spliti 4 aplis'!AA25+'spliti 4 aplis'!Z25+'spliti 4 aplis'!Y25+'spliti 4 aplis'!X25+'spliti 4 aplis'!W25+'spliti 4 aplis'!V25+'spliti 4 aplis'!U25+'spliti 4 aplis'!T25+'spliti 4 aplis'!S25+'spliti 4 aplis'!R25+'spliti 4 aplis'!Q25+'spliti 4 aplis'!P25+'spliti 4 aplis'!O25+'spliti 4 aplis'!N25+'spliti 4 aplis'!M25+'spliti 4 aplis'!L25+'spliti 4 aplis'!K25+'spliti 4 aplis'!J25+'spliti 4 aplis'!I25+'spliti 4 aplis'!H25+'spliti 4 aplis'!G25+'spliti 4 aplis'!F25+'spliti 4 aplis'!E25+'spliti 4 aplis'!D25+'spliti 4 aplis'!C25</f>
        <v>0</v>
      </c>
      <c r="AN25" s="371">
        <f>'spliti 4 aplis'!AM25*0.3</f>
        <v>0</v>
      </c>
      <c r="AO25" s="446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</row>
    <row r="26" spans="1:63" ht="14.25" customHeight="1">
      <c r="A26" s="365" t="str">
        <f>Rezultati!A33</f>
        <v>Pārdaugavas AVANGĀRDS</v>
      </c>
      <c r="B26" s="365" t="str">
        <f>Rezultati!B33</f>
        <v>pieaicinātais spēlētājs</v>
      </c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70">
        <f>'spliti 4 aplis'!AL26+'spliti 4 aplis'!AK26+'spliti 4 aplis'!AJ26+'spliti 4 aplis'!AI26+'spliti 4 aplis'!AH26+'spliti 4 aplis'!AG26+'spliti 4 aplis'!AF26+'spliti 4 aplis'!AE26+'spliti 4 aplis'!AD26+'spliti 4 aplis'!AC26+'spliti 4 aplis'!AB26+'spliti 4 aplis'!AA26+'spliti 4 aplis'!Z26+'spliti 4 aplis'!Y26+'spliti 4 aplis'!X26+'spliti 4 aplis'!W26+'spliti 4 aplis'!V26+'spliti 4 aplis'!U26+'spliti 4 aplis'!T26+'spliti 4 aplis'!S26+'spliti 4 aplis'!R26+'spliti 4 aplis'!Q26+'spliti 4 aplis'!P26+'spliti 4 aplis'!O26+'spliti 4 aplis'!N26+'spliti 4 aplis'!M26+'spliti 4 aplis'!L26+'spliti 4 aplis'!K26+'spliti 4 aplis'!J26+'spliti 4 aplis'!I26+'spliti 4 aplis'!H26+'spliti 4 aplis'!G26+'spliti 4 aplis'!F26+'spliti 4 aplis'!E26+'spliti 4 aplis'!D26+'spliti 4 aplis'!C26</f>
        <v>0</v>
      </c>
      <c r="AN26" s="371">
        <f>'spliti 4 aplis'!AM26*0.3</f>
        <v>0</v>
      </c>
      <c r="AO26" s="446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</row>
    <row r="27" spans="1:63" ht="14.25" customHeight="1">
      <c r="A27" s="357" t="str">
        <f>Rezultati!A36</f>
        <v>Liquide Time</v>
      </c>
      <c r="B27" s="357" t="str">
        <f>Rezultati!B36</f>
        <v>Šarlote Stariņa</v>
      </c>
      <c r="C27" s="358">
        <v>0</v>
      </c>
      <c r="D27" s="358">
        <v>0</v>
      </c>
      <c r="E27" s="358">
        <v>2</v>
      </c>
      <c r="F27" s="358">
        <v>0</v>
      </c>
      <c r="G27" s="358"/>
      <c r="H27" s="358"/>
      <c r="I27" s="358"/>
      <c r="J27" s="358"/>
      <c r="K27" s="358"/>
      <c r="L27" s="358"/>
      <c r="M27" s="358"/>
      <c r="N27" s="358"/>
      <c r="O27" s="358">
        <v>1</v>
      </c>
      <c r="P27" s="358">
        <v>1</v>
      </c>
      <c r="Q27" s="358">
        <v>1</v>
      </c>
      <c r="R27" s="358">
        <v>0</v>
      </c>
      <c r="S27" s="358">
        <v>3</v>
      </c>
      <c r="T27" s="358">
        <v>1</v>
      </c>
      <c r="U27" s="358">
        <v>3</v>
      </c>
      <c r="V27" s="358">
        <v>1</v>
      </c>
      <c r="W27" s="358">
        <v>1</v>
      </c>
      <c r="X27" s="358">
        <v>2</v>
      </c>
      <c r="Y27" s="358">
        <v>1</v>
      </c>
      <c r="Z27" s="358">
        <v>0</v>
      </c>
      <c r="AA27" s="358"/>
      <c r="AB27" s="358"/>
      <c r="AC27" s="358"/>
      <c r="AD27" s="358"/>
      <c r="AE27" s="358"/>
      <c r="AF27" s="358"/>
      <c r="AG27" s="358"/>
      <c r="AH27" s="358"/>
      <c r="AI27" s="358"/>
      <c r="AJ27" s="358"/>
      <c r="AK27" s="358"/>
      <c r="AL27" s="358"/>
      <c r="AM27" s="359">
        <f>'spliti 4 aplis'!AL27+'spliti 4 aplis'!AK27+'spliti 4 aplis'!AJ27+'spliti 4 aplis'!AI27+'spliti 4 aplis'!AH27+'spliti 4 aplis'!AG27+'spliti 4 aplis'!AF27+'spliti 4 aplis'!AE27+'spliti 4 aplis'!AD27+'spliti 4 aplis'!AC27+'spliti 4 aplis'!AB27+'spliti 4 aplis'!AA27+'spliti 4 aplis'!Z27+'spliti 4 aplis'!Y27+'spliti 4 aplis'!X27+'spliti 4 aplis'!W27+'spliti 4 aplis'!V27+'spliti 4 aplis'!U27+'spliti 4 aplis'!T27+'spliti 4 aplis'!S27+'spliti 4 aplis'!R27+'spliti 4 aplis'!Q27+'spliti 4 aplis'!P27+'spliti 4 aplis'!O27+'spliti 4 aplis'!N27+'spliti 4 aplis'!M27+'spliti 4 aplis'!L27+'spliti 4 aplis'!K27+'spliti 4 aplis'!J27+'spliti 4 aplis'!I27+'spliti 4 aplis'!H27+'spliti 4 aplis'!G27+'spliti 4 aplis'!F27+'spliti 4 aplis'!E27+'spliti 4 aplis'!D27+'spliti 4 aplis'!C27</f>
        <v>17</v>
      </c>
      <c r="AN27" s="360">
        <f>'spliti 4 aplis'!AM27*0.3</f>
        <v>5.0999999999999996</v>
      </c>
      <c r="AO27" s="447">
        <f>AN27+AN28+AN29+AN30+AN31+AN32+AN33</f>
        <v>18.3</v>
      </c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</row>
    <row r="28" spans="1:63" ht="14.25" customHeight="1">
      <c r="A28" s="357" t="str">
        <f>Rezultati!A37</f>
        <v>Liquide Time</v>
      </c>
      <c r="B28" s="357" t="str">
        <f>Rezultati!B37</f>
        <v>Elvijs Dimpers</v>
      </c>
      <c r="C28" s="362">
        <v>2</v>
      </c>
      <c r="D28" s="362">
        <v>0</v>
      </c>
      <c r="E28" s="362">
        <v>0</v>
      </c>
      <c r="F28" s="362">
        <v>0</v>
      </c>
      <c r="G28" s="362">
        <v>0</v>
      </c>
      <c r="H28" s="362">
        <v>0</v>
      </c>
      <c r="I28" s="362">
        <v>0</v>
      </c>
      <c r="J28" s="362">
        <v>0</v>
      </c>
      <c r="K28" s="362">
        <v>1</v>
      </c>
      <c r="L28" s="362">
        <v>1</v>
      </c>
      <c r="M28" s="362">
        <v>0</v>
      </c>
      <c r="N28" s="362">
        <v>1</v>
      </c>
      <c r="O28" s="362">
        <v>1</v>
      </c>
      <c r="P28" s="362">
        <v>0</v>
      </c>
      <c r="Q28" s="362">
        <v>1</v>
      </c>
      <c r="R28" s="362">
        <v>1</v>
      </c>
      <c r="S28" s="362">
        <v>1</v>
      </c>
      <c r="T28" s="362">
        <v>3</v>
      </c>
      <c r="U28" s="362">
        <v>2</v>
      </c>
      <c r="V28" s="362">
        <v>0</v>
      </c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62"/>
      <c r="AK28" s="362"/>
      <c r="AL28" s="362"/>
      <c r="AM28" s="359">
        <f>'spliti 4 aplis'!AL28+'spliti 4 aplis'!AK28+'spliti 4 aplis'!AJ28+'spliti 4 aplis'!AI28+'spliti 4 aplis'!AH28+'spliti 4 aplis'!AG28+'spliti 4 aplis'!AF28+'spliti 4 aplis'!AE28+'spliti 4 aplis'!AD28+'spliti 4 aplis'!AC28+'spliti 4 aplis'!AB28+'spliti 4 aplis'!AA28+'spliti 4 aplis'!Z28+'spliti 4 aplis'!Y28+'spliti 4 aplis'!X28+'spliti 4 aplis'!W28+'spliti 4 aplis'!V28+'spliti 4 aplis'!U28+'spliti 4 aplis'!T28+'spliti 4 aplis'!S28+'spliti 4 aplis'!R28+'spliti 4 aplis'!Q28+'spliti 4 aplis'!P28+'spliti 4 aplis'!O28+'spliti 4 aplis'!N28+'spliti 4 aplis'!M28+'spliti 4 aplis'!L28+'spliti 4 aplis'!K28+'spliti 4 aplis'!J28+'spliti 4 aplis'!I28+'spliti 4 aplis'!H28+'spliti 4 aplis'!G28+'spliti 4 aplis'!F28+'spliti 4 aplis'!E28+'spliti 4 aplis'!D28+'spliti 4 aplis'!C28</f>
        <v>14</v>
      </c>
      <c r="AN28" s="360">
        <f>'spliti 4 aplis'!AM28*0.3</f>
        <v>4.2</v>
      </c>
      <c r="AO28" s="447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</row>
    <row r="29" spans="1:63" ht="14.25" customHeight="1">
      <c r="A29" s="357" t="str">
        <f>Rezultati!A38</f>
        <v>Liquide Time</v>
      </c>
      <c r="B29" s="357" t="str">
        <f>Rezultati!B38</f>
        <v>Maksims Gerasimenko</v>
      </c>
      <c r="C29" s="363">
        <v>0</v>
      </c>
      <c r="D29" s="363">
        <v>0</v>
      </c>
      <c r="E29" s="363">
        <v>0</v>
      </c>
      <c r="F29" s="363">
        <v>1</v>
      </c>
      <c r="G29" s="363">
        <v>0</v>
      </c>
      <c r="H29" s="363">
        <v>1</v>
      </c>
      <c r="I29" s="363">
        <v>1</v>
      </c>
      <c r="J29" s="363">
        <v>1</v>
      </c>
      <c r="K29" s="363">
        <v>0</v>
      </c>
      <c r="L29" s="363">
        <v>3</v>
      </c>
      <c r="M29" s="363">
        <v>0</v>
      </c>
      <c r="N29" s="363">
        <v>1</v>
      </c>
      <c r="O29" s="363">
        <v>0</v>
      </c>
      <c r="P29" s="363">
        <v>2</v>
      </c>
      <c r="Q29" s="363">
        <v>1</v>
      </c>
      <c r="R29" s="363">
        <v>2</v>
      </c>
      <c r="S29" s="363">
        <v>0</v>
      </c>
      <c r="T29" s="363">
        <v>0</v>
      </c>
      <c r="U29" s="363">
        <v>0</v>
      </c>
      <c r="V29" s="363">
        <v>0</v>
      </c>
      <c r="W29" s="363">
        <v>0</v>
      </c>
      <c r="X29" s="363">
        <v>1</v>
      </c>
      <c r="Y29" s="363">
        <v>0</v>
      </c>
      <c r="Z29" s="363">
        <v>0</v>
      </c>
      <c r="AA29" s="363"/>
      <c r="AB29" s="363"/>
      <c r="AC29" s="363"/>
      <c r="AD29" s="363"/>
      <c r="AE29" s="363"/>
      <c r="AF29" s="363"/>
      <c r="AG29" s="363"/>
      <c r="AH29" s="363"/>
      <c r="AI29" s="363"/>
      <c r="AJ29" s="363"/>
      <c r="AK29" s="363"/>
      <c r="AL29" s="363"/>
      <c r="AM29" s="359">
        <f>'spliti 4 aplis'!AL29+'spliti 4 aplis'!AK29+'spliti 4 aplis'!AJ29+'spliti 4 aplis'!AI29+'spliti 4 aplis'!AH29+'spliti 4 aplis'!AG29+'spliti 4 aplis'!AF29+'spliti 4 aplis'!AE29+'spliti 4 aplis'!AD29+'spliti 4 aplis'!AC29+'spliti 4 aplis'!AB29+'spliti 4 aplis'!AA29+'spliti 4 aplis'!Z29+'spliti 4 aplis'!Y29+'spliti 4 aplis'!X29+'spliti 4 aplis'!W29+'spliti 4 aplis'!V29+'spliti 4 aplis'!U29+'spliti 4 aplis'!T29+'spliti 4 aplis'!S29+'spliti 4 aplis'!R29+'spliti 4 aplis'!Q29+'spliti 4 aplis'!P29+'spliti 4 aplis'!O29+'spliti 4 aplis'!N29+'spliti 4 aplis'!M29+'spliti 4 aplis'!L29+'spliti 4 aplis'!K29+'spliti 4 aplis'!J29+'spliti 4 aplis'!I29+'spliti 4 aplis'!H29+'spliti 4 aplis'!G29+'spliti 4 aplis'!F29+'spliti 4 aplis'!E29+'spliti 4 aplis'!D29+'spliti 4 aplis'!C29</f>
        <v>14</v>
      </c>
      <c r="AN29" s="360">
        <f>'spliti 4 aplis'!AM29*0.3</f>
        <v>4.2</v>
      </c>
      <c r="AO29" s="447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</row>
    <row r="30" spans="1:63" ht="14.25" customHeight="1">
      <c r="A30" s="357" t="str">
        <f>Rezultati!A39</f>
        <v>Liquide Time</v>
      </c>
      <c r="B30" s="357" t="str">
        <f>Rezultati!B39</f>
        <v>pieaicinātais spēlētājs</v>
      </c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59">
        <f>'spliti 4 aplis'!AL30+'spliti 4 aplis'!AK30+'spliti 4 aplis'!AJ30+'spliti 4 aplis'!AI30+'spliti 4 aplis'!AH30+'spliti 4 aplis'!AG30+'spliti 4 aplis'!AF30+'spliti 4 aplis'!AE30+'spliti 4 aplis'!AD30+'spliti 4 aplis'!AC30+'spliti 4 aplis'!AB30+'spliti 4 aplis'!AA30+'spliti 4 aplis'!Z30+'spliti 4 aplis'!Y30+'spliti 4 aplis'!X30+'spliti 4 aplis'!W30+'spliti 4 aplis'!V30+'spliti 4 aplis'!U30+'spliti 4 aplis'!T30+'spliti 4 aplis'!S30+'spliti 4 aplis'!R30+'spliti 4 aplis'!Q30+'spliti 4 aplis'!P30+'spliti 4 aplis'!O30+'spliti 4 aplis'!N30+'spliti 4 aplis'!M30+'spliti 4 aplis'!L30+'spliti 4 aplis'!K30+'spliti 4 aplis'!J30+'spliti 4 aplis'!I30+'spliti 4 aplis'!H30+'spliti 4 aplis'!G30+'spliti 4 aplis'!F30+'spliti 4 aplis'!E30+'spliti 4 aplis'!D30+'spliti 4 aplis'!C30</f>
        <v>0</v>
      </c>
      <c r="AN30" s="360">
        <f>'spliti 4 aplis'!AM30*0.3</f>
        <v>0</v>
      </c>
      <c r="AO30" s="447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</row>
    <row r="31" spans="1:63" ht="14.25" customHeight="1">
      <c r="A31" s="357" t="str">
        <f>Rezultati!A40</f>
        <v>Liquide Time</v>
      </c>
      <c r="B31" s="357" t="str">
        <f>Rezultati!B40</f>
        <v>Māris Dukurs</v>
      </c>
      <c r="C31" s="364"/>
      <c r="D31" s="364"/>
      <c r="E31" s="364"/>
      <c r="F31" s="364"/>
      <c r="G31" s="364">
        <v>2</v>
      </c>
      <c r="H31" s="364">
        <v>1</v>
      </c>
      <c r="I31" s="364">
        <v>0</v>
      </c>
      <c r="J31" s="364">
        <v>0</v>
      </c>
      <c r="K31" s="364">
        <v>1</v>
      </c>
      <c r="L31" s="364">
        <v>1</v>
      </c>
      <c r="M31" s="364">
        <v>3</v>
      </c>
      <c r="N31" s="364">
        <v>2</v>
      </c>
      <c r="O31" s="364"/>
      <c r="P31" s="364"/>
      <c r="Q31" s="364"/>
      <c r="R31" s="364"/>
      <c r="S31" s="364"/>
      <c r="T31" s="364"/>
      <c r="U31" s="364"/>
      <c r="V31" s="364"/>
      <c r="W31" s="364">
        <v>1</v>
      </c>
      <c r="X31" s="364">
        <v>1</v>
      </c>
      <c r="Y31" s="364">
        <v>2</v>
      </c>
      <c r="Z31" s="364">
        <v>2</v>
      </c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59">
        <f>'spliti 4 aplis'!AL31+'spliti 4 aplis'!AK31+'spliti 4 aplis'!AJ31+'spliti 4 aplis'!AI31+'spliti 4 aplis'!AH31+'spliti 4 aplis'!AG31+'spliti 4 aplis'!AF31+'spliti 4 aplis'!AE31+'spliti 4 aplis'!AD31+'spliti 4 aplis'!AC31+'spliti 4 aplis'!AB31+'spliti 4 aplis'!AA31+'spliti 4 aplis'!Z31+'spliti 4 aplis'!Y31+'spliti 4 aplis'!X31+'spliti 4 aplis'!W31+'spliti 4 aplis'!V31+'spliti 4 aplis'!U31+'spliti 4 aplis'!T31+'spliti 4 aplis'!S31+'spliti 4 aplis'!R31+'spliti 4 aplis'!Q31+'spliti 4 aplis'!P31+'spliti 4 aplis'!O31+'spliti 4 aplis'!N31+'spliti 4 aplis'!M31+'spliti 4 aplis'!L31+'spliti 4 aplis'!K31+'spliti 4 aplis'!J31+'spliti 4 aplis'!I31+'spliti 4 aplis'!H31+'spliti 4 aplis'!G31+'spliti 4 aplis'!F31+'spliti 4 aplis'!E31+'spliti 4 aplis'!D31+'spliti 4 aplis'!C31</f>
        <v>16</v>
      </c>
      <c r="AN31" s="360">
        <f>'spliti 4 aplis'!AM31*0.3</f>
        <v>4.8</v>
      </c>
      <c r="AO31" s="447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</row>
    <row r="32" spans="1:63" ht="14.25" customHeight="1">
      <c r="A32" s="357" t="str">
        <f>Rezultati!A41</f>
        <v>Liquide Time</v>
      </c>
      <c r="B32" s="357">
        <f>Rezultati!B41</f>
        <v>0</v>
      </c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4"/>
      <c r="AL32" s="364"/>
      <c r="AM32" s="359">
        <f>'spliti 4 aplis'!AL32+'spliti 4 aplis'!AK32+'spliti 4 aplis'!AJ32+'spliti 4 aplis'!AI32+'spliti 4 aplis'!AH32+'spliti 4 aplis'!AG32+'spliti 4 aplis'!AF32+'spliti 4 aplis'!AE32+'spliti 4 aplis'!AD32+'spliti 4 aplis'!AC32+'spliti 4 aplis'!AB32+'spliti 4 aplis'!AA32+'spliti 4 aplis'!Z32+'spliti 4 aplis'!Y32+'spliti 4 aplis'!X32+'spliti 4 aplis'!W32+'spliti 4 aplis'!V32+'spliti 4 aplis'!U32+'spliti 4 aplis'!T32+'spliti 4 aplis'!S32+'spliti 4 aplis'!R32+'spliti 4 aplis'!Q32+'spliti 4 aplis'!P32+'spliti 4 aplis'!O32+'spliti 4 aplis'!N32+'spliti 4 aplis'!M32+'spliti 4 aplis'!L32+'spliti 4 aplis'!K32+'spliti 4 aplis'!J32+'spliti 4 aplis'!I32+'spliti 4 aplis'!H32+'spliti 4 aplis'!G32+'spliti 4 aplis'!F32+'spliti 4 aplis'!E32+'spliti 4 aplis'!D32+'spliti 4 aplis'!C32</f>
        <v>0</v>
      </c>
      <c r="AN32" s="360">
        <f>'spliti 4 aplis'!AM32*0.3</f>
        <v>0</v>
      </c>
      <c r="AO32" s="447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</row>
    <row r="33" spans="1:63" ht="14.25" customHeight="1">
      <c r="A33" s="357" t="str">
        <f>Rezultati!A42</f>
        <v>Liquid Time</v>
      </c>
      <c r="B33" s="357">
        <f>Rezultati!B42</f>
        <v>0</v>
      </c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8"/>
      <c r="AF33" s="358"/>
      <c r="AG33" s="358"/>
      <c r="AH33" s="358"/>
      <c r="AI33" s="358"/>
      <c r="AJ33" s="358"/>
      <c r="AK33" s="358"/>
      <c r="AL33" s="358"/>
      <c r="AM33" s="359">
        <f>'spliti 4 aplis'!AL33+'spliti 4 aplis'!AK33+'spliti 4 aplis'!AJ33+'spliti 4 aplis'!AI33+'spliti 4 aplis'!AH33+'spliti 4 aplis'!AG33+'spliti 4 aplis'!AF33+'spliti 4 aplis'!AE33+'spliti 4 aplis'!AD33+'spliti 4 aplis'!AC33+'spliti 4 aplis'!AB33+'spliti 4 aplis'!AA33+'spliti 4 aplis'!Z33+'spliti 4 aplis'!Y33+'spliti 4 aplis'!X33+'spliti 4 aplis'!W33+'spliti 4 aplis'!V33+'spliti 4 aplis'!U33+'spliti 4 aplis'!T33+'spliti 4 aplis'!S33+'spliti 4 aplis'!R33+'spliti 4 aplis'!Q33+'spliti 4 aplis'!P33+'spliti 4 aplis'!O33+'spliti 4 aplis'!N33+'spliti 4 aplis'!M33+'spliti 4 aplis'!L33+'spliti 4 aplis'!K33+'spliti 4 aplis'!J33+'spliti 4 aplis'!I33+'spliti 4 aplis'!H33+'spliti 4 aplis'!G33+'spliti 4 aplis'!F33+'spliti 4 aplis'!E33+'spliti 4 aplis'!D33+'spliti 4 aplis'!C33</f>
        <v>0</v>
      </c>
      <c r="AN33" s="360">
        <f>'spliti 4 aplis'!AM33*0.3</f>
        <v>0</v>
      </c>
      <c r="AO33" s="447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</row>
    <row r="34" spans="1:63" ht="14.25" customHeight="1">
      <c r="A34" s="365" t="str">
        <f>Rezultati!A43</f>
        <v>RR Dziednieks</v>
      </c>
      <c r="B34" s="365" t="str">
        <f>Rezultati!B43</f>
        <v>Aivars Beļickis</v>
      </c>
      <c r="C34" s="367">
        <v>0</v>
      </c>
      <c r="D34" s="367">
        <v>3</v>
      </c>
      <c r="E34" s="367">
        <v>2</v>
      </c>
      <c r="F34" s="367">
        <v>0</v>
      </c>
      <c r="G34" s="367"/>
      <c r="H34" s="367"/>
      <c r="I34" s="367"/>
      <c r="J34" s="367"/>
      <c r="K34" s="367"/>
      <c r="L34" s="367"/>
      <c r="M34" s="367"/>
      <c r="N34" s="367"/>
      <c r="O34" s="367">
        <v>0</v>
      </c>
      <c r="P34" s="367">
        <v>0</v>
      </c>
      <c r="Q34" s="367">
        <v>1</v>
      </c>
      <c r="R34" s="367">
        <v>2</v>
      </c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7"/>
      <c r="AL34" s="367"/>
      <c r="AM34" s="370">
        <f>'spliti 4 aplis'!AL34+'spliti 4 aplis'!AK34+'spliti 4 aplis'!AJ34+'spliti 4 aplis'!AI34+'spliti 4 aplis'!AH34+'spliti 4 aplis'!AG34+'spliti 4 aplis'!AF34+'spliti 4 aplis'!AE34+'spliti 4 aplis'!AD34+'spliti 4 aplis'!AC34+'spliti 4 aplis'!AB34+'spliti 4 aplis'!AA34+'spliti 4 aplis'!Z34+'spliti 4 aplis'!Y34+'spliti 4 aplis'!X34+'spliti 4 aplis'!W34+'spliti 4 aplis'!V34+'spliti 4 aplis'!U34+'spliti 4 aplis'!T34+'spliti 4 aplis'!S34+'spliti 4 aplis'!R34+'spliti 4 aplis'!Q34+'spliti 4 aplis'!P34+'spliti 4 aplis'!O34+'spliti 4 aplis'!N34+'spliti 4 aplis'!M34+'spliti 4 aplis'!L34+'spliti 4 aplis'!K34+'spliti 4 aplis'!J34+'spliti 4 aplis'!I34+'spliti 4 aplis'!H34+'spliti 4 aplis'!G34+'spliti 4 aplis'!F34+'spliti 4 aplis'!E34+'spliti 4 aplis'!D34+'spliti 4 aplis'!C34</f>
        <v>8</v>
      </c>
      <c r="AN34" s="371">
        <f>'spliti 4 aplis'!AM34*0.3</f>
        <v>2.4</v>
      </c>
      <c r="AO34" s="448">
        <f>'spliti 4 aplis'!AN34+'spliti 4 aplis'!AN35+'spliti 4 aplis'!AN36+'spliti 4 aplis'!AN37+'spliti 4 aplis'!AN38</f>
        <v>14.7</v>
      </c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</row>
    <row r="35" spans="1:63" ht="14.25" customHeight="1">
      <c r="A35" s="365" t="str">
        <f>Rezultati!A44</f>
        <v>RR Dziednieks</v>
      </c>
      <c r="B35" s="365" t="str">
        <f>Rezultati!B44</f>
        <v>Andis Dārziņš</v>
      </c>
      <c r="C35" s="368">
        <v>0</v>
      </c>
      <c r="D35" s="368">
        <v>1</v>
      </c>
      <c r="E35" s="368">
        <v>1</v>
      </c>
      <c r="F35" s="368">
        <v>0</v>
      </c>
      <c r="G35" s="368">
        <v>0</v>
      </c>
      <c r="H35" s="368">
        <v>0</v>
      </c>
      <c r="I35" s="368">
        <v>0</v>
      </c>
      <c r="J35" s="368">
        <v>0</v>
      </c>
      <c r="K35" s="368">
        <v>2</v>
      </c>
      <c r="L35" s="368">
        <v>3</v>
      </c>
      <c r="M35" s="368">
        <v>0</v>
      </c>
      <c r="N35" s="368">
        <v>1</v>
      </c>
      <c r="O35" s="368">
        <v>0</v>
      </c>
      <c r="P35" s="368">
        <v>0</v>
      </c>
      <c r="Q35" s="368">
        <v>0</v>
      </c>
      <c r="R35" s="368">
        <v>0</v>
      </c>
      <c r="S35" s="368">
        <v>1</v>
      </c>
      <c r="T35" s="368">
        <v>1</v>
      </c>
      <c r="U35" s="368">
        <v>2</v>
      </c>
      <c r="V35" s="368">
        <v>0</v>
      </c>
      <c r="W35" s="368">
        <v>0</v>
      </c>
      <c r="X35" s="368">
        <v>0</v>
      </c>
      <c r="Y35" s="368">
        <v>0</v>
      </c>
      <c r="Z35" s="368">
        <v>1</v>
      </c>
      <c r="AA35" s="368"/>
      <c r="AB35" s="368"/>
      <c r="AC35" s="368"/>
      <c r="AD35" s="368"/>
      <c r="AE35" s="368"/>
      <c r="AF35" s="368"/>
      <c r="AG35" s="368"/>
      <c r="AH35" s="368"/>
      <c r="AI35" s="368"/>
      <c r="AJ35" s="368"/>
      <c r="AK35" s="368"/>
      <c r="AL35" s="368"/>
      <c r="AM35" s="370">
        <f>'spliti 4 aplis'!AL35+'spliti 4 aplis'!AK35+'spliti 4 aplis'!AJ35+'spliti 4 aplis'!AI35+'spliti 4 aplis'!AH35+'spliti 4 aplis'!AG35+'spliti 4 aplis'!AF35+'spliti 4 aplis'!AE35+'spliti 4 aplis'!AD35+'spliti 4 aplis'!AC35+'spliti 4 aplis'!AB35+'spliti 4 aplis'!AA35+'spliti 4 aplis'!Z35+'spliti 4 aplis'!Y35+'spliti 4 aplis'!X35+'spliti 4 aplis'!W35+'spliti 4 aplis'!V35+'spliti 4 aplis'!U35+'spliti 4 aplis'!T35+'spliti 4 aplis'!S35+'spliti 4 aplis'!R35+'spliti 4 aplis'!Q35+'spliti 4 aplis'!P35+'spliti 4 aplis'!O35+'spliti 4 aplis'!N35+'spliti 4 aplis'!M35+'spliti 4 aplis'!L35+'spliti 4 aplis'!K35+'spliti 4 aplis'!J35+'spliti 4 aplis'!I35+'spliti 4 aplis'!H35+'spliti 4 aplis'!G35+'spliti 4 aplis'!F35+'spliti 4 aplis'!E35+'spliti 4 aplis'!D35+'spliti 4 aplis'!C35</f>
        <v>13</v>
      </c>
      <c r="AN35" s="371">
        <f>'spliti 4 aplis'!AM35*0.3</f>
        <v>3.9</v>
      </c>
      <c r="AO35" s="448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</row>
    <row r="36" spans="1:63" ht="14.25" customHeight="1">
      <c r="A36" s="365" t="str">
        <f>Rezultati!A45</f>
        <v>RR Dziednieks</v>
      </c>
      <c r="B36" s="365" t="str">
        <f>Rezultati!B45</f>
        <v>Jānis Zemītis</v>
      </c>
      <c r="C36" s="368">
        <v>1</v>
      </c>
      <c r="D36" s="368">
        <v>2</v>
      </c>
      <c r="E36" s="368">
        <v>0</v>
      </c>
      <c r="F36" s="368">
        <v>0</v>
      </c>
      <c r="G36" s="368">
        <v>1</v>
      </c>
      <c r="H36" s="368">
        <v>1</v>
      </c>
      <c r="I36" s="368">
        <v>1</v>
      </c>
      <c r="J36" s="368">
        <v>2</v>
      </c>
      <c r="K36" s="368">
        <v>1</v>
      </c>
      <c r="L36" s="368">
        <v>2</v>
      </c>
      <c r="M36" s="368">
        <v>1</v>
      </c>
      <c r="N36" s="368">
        <v>1</v>
      </c>
      <c r="O36" s="368"/>
      <c r="P36" s="368"/>
      <c r="Q36" s="368"/>
      <c r="R36" s="368"/>
      <c r="S36" s="368">
        <v>0</v>
      </c>
      <c r="T36" s="368">
        <v>0</v>
      </c>
      <c r="U36" s="368">
        <v>0</v>
      </c>
      <c r="V36" s="368">
        <v>2</v>
      </c>
      <c r="W36" s="368">
        <v>0</v>
      </c>
      <c r="X36" s="368">
        <v>1</v>
      </c>
      <c r="Y36" s="368">
        <v>0</v>
      </c>
      <c r="Z36" s="368">
        <v>1</v>
      </c>
      <c r="AA36" s="368"/>
      <c r="AB36" s="368"/>
      <c r="AC36" s="368"/>
      <c r="AD36" s="368"/>
      <c r="AE36" s="368"/>
      <c r="AF36" s="368"/>
      <c r="AG36" s="368"/>
      <c r="AH36" s="368"/>
      <c r="AI36" s="368"/>
      <c r="AJ36" s="368"/>
      <c r="AK36" s="368"/>
      <c r="AL36" s="368"/>
      <c r="AM36" s="370">
        <f>'spliti 4 aplis'!AL36+'spliti 4 aplis'!AK36+'spliti 4 aplis'!AJ36+'spliti 4 aplis'!AI36+'spliti 4 aplis'!AH36+'spliti 4 aplis'!AG36+'spliti 4 aplis'!AF36+'spliti 4 aplis'!AE36+'spliti 4 aplis'!AD36+'spliti 4 aplis'!AC36+'spliti 4 aplis'!AB36+'spliti 4 aplis'!AA36+'spliti 4 aplis'!Z36+'spliti 4 aplis'!Y36+'spliti 4 aplis'!X36+'spliti 4 aplis'!W36+'spliti 4 aplis'!V36+'spliti 4 aplis'!U36+'spliti 4 aplis'!T36+'spliti 4 aplis'!S36+'spliti 4 aplis'!R36+'spliti 4 aplis'!Q36+'spliti 4 aplis'!P36+'spliti 4 aplis'!O36+'spliti 4 aplis'!N36+'spliti 4 aplis'!M36+'spliti 4 aplis'!L36+'spliti 4 aplis'!K36+'spliti 4 aplis'!J36+'spliti 4 aplis'!I36+'spliti 4 aplis'!H36+'spliti 4 aplis'!G36+'spliti 4 aplis'!F36+'spliti 4 aplis'!E36+'spliti 4 aplis'!D36+'spliti 4 aplis'!C36</f>
        <v>17</v>
      </c>
      <c r="AN36" s="371">
        <f>'spliti 4 aplis'!AM36*0.3</f>
        <v>5.0999999999999996</v>
      </c>
      <c r="AO36" s="448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</row>
    <row r="37" spans="1:63" ht="14.25" customHeight="1">
      <c r="A37" s="365" t="str">
        <f>Rezultati!A46</f>
        <v>RR Dziednieks</v>
      </c>
      <c r="B37" s="365" t="str">
        <f>Rezultati!B46</f>
        <v>Raimonds Zemītis</v>
      </c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69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  <c r="AM37" s="370">
        <f>'spliti 4 aplis'!AL37+'spliti 4 aplis'!AK37+'spliti 4 aplis'!AJ37+'spliti 4 aplis'!AI37+'spliti 4 aplis'!AH37+'spliti 4 aplis'!AG37+'spliti 4 aplis'!AF37+'spliti 4 aplis'!AE37+'spliti 4 aplis'!AD37+'spliti 4 aplis'!AC37+'spliti 4 aplis'!AB37+'spliti 4 aplis'!AA37+'spliti 4 aplis'!Z37+'spliti 4 aplis'!Y37+'spliti 4 aplis'!X37+'spliti 4 aplis'!W37+'spliti 4 aplis'!V37+'spliti 4 aplis'!U37+'spliti 4 aplis'!T37+'spliti 4 aplis'!S37+'spliti 4 aplis'!R37+'spliti 4 aplis'!Q37+'spliti 4 aplis'!P37+'spliti 4 aplis'!O37+'spliti 4 aplis'!N37+'spliti 4 aplis'!M37+'spliti 4 aplis'!L37+'spliti 4 aplis'!K37+'spliti 4 aplis'!J37+'spliti 4 aplis'!I37+'spliti 4 aplis'!H37+'spliti 4 aplis'!G37+'spliti 4 aplis'!F37+'spliti 4 aplis'!E37+'spliti 4 aplis'!D37+'spliti 4 aplis'!C37</f>
        <v>0</v>
      </c>
      <c r="AN37" s="371">
        <f>'spliti 4 aplis'!AM37*0.3</f>
        <v>0</v>
      </c>
      <c r="AO37" s="448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</row>
    <row r="38" spans="1:63" ht="14.25" customHeight="1">
      <c r="A38" s="365" t="str">
        <f>Rezultati!A47</f>
        <v>RR Dziednieks</v>
      </c>
      <c r="B38" s="365" t="str">
        <f>Rezultati!B47</f>
        <v>Dmitrijs Maščenko</v>
      </c>
      <c r="C38" s="366"/>
      <c r="D38" s="366"/>
      <c r="E38" s="366"/>
      <c r="F38" s="366"/>
      <c r="G38" s="366">
        <v>0</v>
      </c>
      <c r="H38" s="366">
        <v>2</v>
      </c>
      <c r="I38" s="366">
        <v>1</v>
      </c>
      <c r="J38" s="366">
        <v>0</v>
      </c>
      <c r="K38" s="366">
        <v>0</v>
      </c>
      <c r="L38" s="366">
        <v>1</v>
      </c>
      <c r="M38" s="366">
        <v>0</v>
      </c>
      <c r="N38" s="366">
        <v>0</v>
      </c>
      <c r="O38" s="366">
        <v>1</v>
      </c>
      <c r="P38" s="366">
        <v>0</v>
      </c>
      <c r="Q38" s="366">
        <v>0</v>
      </c>
      <c r="R38" s="366">
        <v>0</v>
      </c>
      <c r="S38" s="366">
        <v>2</v>
      </c>
      <c r="T38" s="366">
        <v>0</v>
      </c>
      <c r="U38" s="366">
        <v>0</v>
      </c>
      <c r="V38" s="366">
        <v>0</v>
      </c>
      <c r="W38" s="366">
        <v>1</v>
      </c>
      <c r="X38" s="366">
        <v>2</v>
      </c>
      <c r="Y38" s="366">
        <v>1</v>
      </c>
      <c r="Z38" s="366">
        <v>0</v>
      </c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70">
        <f>'spliti 4 aplis'!AL38+'spliti 4 aplis'!AK38+'spliti 4 aplis'!AJ38+'spliti 4 aplis'!AI38+'spliti 4 aplis'!AH38+'spliti 4 aplis'!AG38+'spliti 4 aplis'!AF38+'spliti 4 aplis'!AE38+'spliti 4 aplis'!AD38+'spliti 4 aplis'!AC38+'spliti 4 aplis'!AB38+'spliti 4 aplis'!AA38+'spliti 4 aplis'!Z38+'spliti 4 aplis'!Y38+'spliti 4 aplis'!X38+'spliti 4 aplis'!W38+'spliti 4 aplis'!V38+'spliti 4 aplis'!U38+'spliti 4 aplis'!T38+'spliti 4 aplis'!S38+'spliti 4 aplis'!R38+'spliti 4 aplis'!Q38+'spliti 4 aplis'!P38+'spliti 4 aplis'!O38+'spliti 4 aplis'!N38+'spliti 4 aplis'!M38+'spliti 4 aplis'!L38+'spliti 4 aplis'!K38+'spliti 4 aplis'!J38+'spliti 4 aplis'!I38+'spliti 4 aplis'!H38+'spliti 4 aplis'!G38+'spliti 4 aplis'!F38+'spliti 4 aplis'!E38+'spliti 4 aplis'!D38+'spliti 4 aplis'!C38</f>
        <v>11</v>
      </c>
      <c r="AN38" s="371">
        <f>'spliti 4 aplis'!AM38*0.3</f>
        <v>3.3</v>
      </c>
      <c r="AO38" s="448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</row>
    <row r="39" spans="1:63" ht="14.25" customHeight="1">
      <c r="A39" s="357" t="str">
        <f>Rezultati!A50</f>
        <v>Šarmageddon</v>
      </c>
      <c r="B39" s="357" t="str">
        <f>Rezultati!B50</f>
        <v>Aleksandrs Ručevics</v>
      </c>
      <c r="C39" s="362">
        <v>4</v>
      </c>
      <c r="D39" s="362">
        <v>2</v>
      </c>
      <c r="E39" s="362">
        <v>1</v>
      </c>
      <c r="F39" s="362">
        <v>0</v>
      </c>
      <c r="G39" s="362">
        <v>1</v>
      </c>
      <c r="H39" s="362">
        <v>0</v>
      </c>
      <c r="I39" s="362">
        <v>1</v>
      </c>
      <c r="J39" s="362">
        <v>2</v>
      </c>
      <c r="K39" s="362">
        <v>2</v>
      </c>
      <c r="L39" s="362">
        <v>0</v>
      </c>
      <c r="M39" s="362">
        <v>1</v>
      </c>
      <c r="N39" s="362">
        <v>1</v>
      </c>
      <c r="O39" s="362">
        <v>1</v>
      </c>
      <c r="P39" s="362">
        <v>0</v>
      </c>
      <c r="Q39" s="362">
        <v>2</v>
      </c>
      <c r="R39" s="362">
        <v>0</v>
      </c>
      <c r="S39" s="362">
        <v>3</v>
      </c>
      <c r="T39" s="362">
        <v>2</v>
      </c>
      <c r="U39" s="362">
        <v>0</v>
      </c>
      <c r="V39" s="362">
        <v>1</v>
      </c>
      <c r="W39" s="362">
        <v>2</v>
      </c>
      <c r="X39" s="362">
        <v>2</v>
      </c>
      <c r="Y39" s="362">
        <v>3</v>
      </c>
      <c r="Z39" s="362">
        <v>2</v>
      </c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59">
        <f>'spliti 4 aplis'!AL39+'spliti 4 aplis'!AK39+'spliti 4 aplis'!AJ39+'spliti 4 aplis'!AI39+'spliti 4 aplis'!AH39+'spliti 4 aplis'!AG39+'spliti 4 aplis'!AF39+'spliti 4 aplis'!AE39+'spliti 4 aplis'!AD39+'spliti 4 aplis'!AC39+'spliti 4 aplis'!AB39+'spliti 4 aplis'!AA39+'spliti 4 aplis'!Z39+'spliti 4 aplis'!Y39+'spliti 4 aplis'!X39+'spliti 4 aplis'!W39+'spliti 4 aplis'!V39+'spliti 4 aplis'!U39+'spliti 4 aplis'!T39+'spliti 4 aplis'!S39+'spliti 4 aplis'!R39+'spliti 4 aplis'!Q39+'spliti 4 aplis'!P39+'spliti 4 aplis'!O39+'spliti 4 aplis'!N39+'spliti 4 aplis'!M39+'spliti 4 aplis'!L39+'spliti 4 aplis'!K39+'spliti 4 aplis'!J39+'spliti 4 aplis'!I39+'spliti 4 aplis'!H39+'spliti 4 aplis'!G39+'spliti 4 aplis'!F39+'spliti 4 aplis'!E39+'spliti 4 aplis'!D39+'spliti 4 aplis'!C39</f>
        <v>33</v>
      </c>
      <c r="AN39" s="360">
        <f>'spliti 4 aplis'!AM39*0.3</f>
        <v>9.9</v>
      </c>
      <c r="AO39" s="449">
        <f>'spliti 4 aplis'!AN39+'spliti 4 aplis'!AN40+'spliti 4 aplis'!AN41+'spliti 4 aplis'!AN42+'spliti 4 aplis'!AN43</f>
        <v>26.4</v>
      </c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</row>
    <row r="40" spans="1:63" ht="14.25" customHeight="1">
      <c r="A40" s="357" t="str">
        <f>Rezultati!A51</f>
        <v>Šarmaggedon</v>
      </c>
      <c r="B40" s="357" t="str">
        <f>Rezultati!B51</f>
        <v>Ģirts Tomsons</v>
      </c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  <c r="AD40" s="363"/>
      <c r="AE40" s="363"/>
      <c r="AF40" s="363"/>
      <c r="AG40" s="363"/>
      <c r="AH40" s="363"/>
      <c r="AI40" s="363"/>
      <c r="AJ40" s="363"/>
      <c r="AK40" s="363"/>
      <c r="AL40" s="363"/>
      <c r="AM40" s="359">
        <f>'spliti 4 aplis'!AL40+'spliti 4 aplis'!AK40+'spliti 4 aplis'!AJ40+'spliti 4 aplis'!AI40+'spliti 4 aplis'!AH40+'spliti 4 aplis'!AG40+'spliti 4 aplis'!AF40+'spliti 4 aplis'!AE40+'spliti 4 aplis'!AD40+'spliti 4 aplis'!AC40+'spliti 4 aplis'!AB40+'spliti 4 aplis'!AA40+'spliti 4 aplis'!Z40+'spliti 4 aplis'!Y40+'spliti 4 aplis'!X40+'spliti 4 aplis'!W40+'spliti 4 aplis'!V40+'spliti 4 aplis'!U40+'spliti 4 aplis'!T40+'spliti 4 aplis'!S40+'spliti 4 aplis'!R40+'spliti 4 aplis'!Q40+'spliti 4 aplis'!P40+'spliti 4 aplis'!O40+'spliti 4 aplis'!N40+'spliti 4 aplis'!M40+'spliti 4 aplis'!L40+'spliti 4 aplis'!K40+'spliti 4 aplis'!J40+'spliti 4 aplis'!I40+'spliti 4 aplis'!H40+'spliti 4 aplis'!G40+'spliti 4 aplis'!F40+'spliti 4 aplis'!E40+'spliti 4 aplis'!D40+'spliti 4 aplis'!C40</f>
        <v>0</v>
      </c>
      <c r="AN40" s="360">
        <f>'spliti 4 aplis'!AM40*0.3</f>
        <v>0</v>
      </c>
      <c r="AO40" s="449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</row>
    <row r="41" spans="1:63" ht="14.25" customHeight="1">
      <c r="A41" s="357" t="str">
        <f>Rezultati!A52</f>
        <v>Šarmaggedon</v>
      </c>
      <c r="B41" s="357" t="str">
        <f>Rezultati!B52</f>
        <v>Jānis Zalītis</v>
      </c>
      <c r="C41" s="363">
        <v>1</v>
      </c>
      <c r="D41" s="363">
        <v>0</v>
      </c>
      <c r="E41" s="363">
        <v>1</v>
      </c>
      <c r="F41" s="363">
        <v>1</v>
      </c>
      <c r="G41" s="363">
        <v>2</v>
      </c>
      <c r="H41" s="363">
        <v>1</v>
      </c>
      <c r="I41" s="363">
        <v>1</v>
      </c>
      <c r="J41" s="363">
        <v>2</v>
      </c>
      <c r="K41" s="363">
        <v>3</v>
      </c>
      <c r="L41" s="363">
        <v>1</v>
      </c>
      <c r="M41" s="363">
        <v>1</v>
      </c>
      <c r="N41" s="363">
        <v>3</v>
      </c>
      <c r="O41" s="363">
        <v>0</v>
      </c>
      <c r="P41" s="363">
        <v>2</v>
      </c>
      <c r="Q41" s="363">
        <v>1</v>
      </c>
      <c r="R41" s="363">
        <v>0</v>
      </c>
      <c r="S41" s="363">
        <v>0</v>
      </c>
      <c r="T41" s="363">
        <v>2</v>
      </c>
      <c r="U41" s="363">
        <v>2</v>
      </c>
      <c r="V41" s="363">
        <v>1</v>
      </c>
      <c r="W41" s="363">
        <v>0</v>
      </c>
      <c r="X41" s="363">
        <v>0</v>
      </c>
      <c r="Y41" s="363">
        <v>0</v>
      </c>
      <c r="Z41" s="363">
        <v>2</v>
      </c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  <c r="AK41" s="363"/>
      <c r="AL41" s="363"/>
      <c r="AM41" s="359">
        <f>'spliti 4 aplis'!AL41+'spliti 4 aplis'!AK41+'spliti 4 aplis'!AJ41+'spliti 4 aplis'!AI41+'spliti 4 aplis'!AH41+'spliti 4 aplis'!AG41+'spliti 4 aplis'!AF41+'spliti 4 aplis'!AE41+'spliti 4 aplis'!AD41+'spliti 4 aplis'!AC41+'spliti 4 aplis'!AB41+'spliti 4 aplis'!AA41+'spliti 4 aplis'!Z41+'spliti 4 aplis'!Y41+'spliti 4 aplis'!X41+'spliti 4 aplis'!W41+'spliti 4 aplis'!V41+'spliti 4 aplis'!U41+'spliti 4 aplis'!T41+'spliti 4 aplis'!S41+'spliti 4 aplis'!R41+'spliti 4 aplis'!Q41+'spliti 4 aplis'!P41+'spliti 4 aplis'!O41+'spliti 4 aplis'!N41+'spliti 4 aplis'!M41+'spliti 4 aplis'!L41+'spliti 4 aplis'!K41+'spliti 4 aplis'!J41+'spliti 4 aplis'!I41+'spliti 4 aplis'!H41+'spliti 4 aplis'!G41+'spliti 4 aplis'!F41+'spliti 4 aplis'!E41+'spliti 4 aplis'!D41+'spliti 4 aplis'!C41</f>
        <v>27</v>
      </c>
      <c r="AN41" s="360">
        <f>'spliti 4 aplis'!AM41*0.3</f>
        <v>8.1</v>
      </c>
      <c r="AO41" s="449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</row>
    <row r="42" spans="1:63" ht="14.25" customHeight="1">
      <c r="A42" s="357" t="str">
        <f>Rezultati!A53</f>
        <v>Šarmaggedon</v>
      </c>
      <c r="B42" s="357" t="str">
        <f>Rezultati!B55</f>
        <v>pieaicinātais spēlētājs</v>
      </c>
      <c r="C42" s="364"/>
      <c r="D42" s="364"/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59">
        <f>'spliti 4 aplis'!AL42+'spliti 4 aplis'!AK42+'spliti 4 aplis'!AJ42+'spliti 4 aplis'!AI42+'spliti 4 aplis'!AH42+'spliti 4 aplis'!AG42+'spliti 4 aplis'!AF42+'spliti 4 aplis'!AE42+'spliti 4 aplis'!AD42+'spliti 4 aplis'!AC42+'spliti 4 aplis'!AB42+'spliti 4 aplis'!AA42+'spliti 4 aplis'!Z42+'spliti 4 aplis'!Y42+'spliti 4 aplis'!X42+'spliti 4 aplis'!W42+'spliti 4 aplis'!V42+'spliti 4 aplis'!U42+'spliti 4 aplis'!T42+'spliti 4 aplis'!S42+'spliti 4 aplis'!R42+'spliti 4 aplis'!Q42+'spliti 4 aplis'!P42+'spliti 4 aplis'!O42+'spliti 4 aplis'!N42+'spliti 4 aplis'!M42+'spliti 4 aplis'!L42+'spliti 4 aplis'!K42+'spliti 4 aplis'!J42+'spliti 4 aplis'!I42+'spliti 4 aplis'!H42+'spliti 4 aplis'!G42+'spliti 4 aplis'!F42+'spliti 4 aplis'!E42+'spliti 4 aplis'!D42+'spliti 4 aplis'!C42</f>
        <v>0</v>
      </c>
      <c r="AN42" s="360">
        <f>'spliti 4 aplis'!AM42*0.3</f>
        <v>0</v>
      </c>
      <c r="AO42" s="449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</row>
    <row r="43" spans="1:63" ht="14.25" customHeight="1">
      <c r="A43" s="357" t="str">
        <f>Rezultati!A54</f>
        <v>Šarmaggedon</v>
      </c>
      <c r="B43" s="357" t="str">
        <f>Rezultati!B54</f>
        <v>Valentīns Ginko</v>
      </c>
      <c r="C43" s="358">
        <v>0</v>
      </c>
      <c r="D43" s="358">
        <v>0</v>
      </c>
      <c r="E43" s="358">
        <v>0</v>
      </c>
      <c r="F43" s="358">
        <v>2</v>
      </c>
      <c r="G43" s="358">
        <v>0</v>
      </c>
      <c r="H43" s="358">
        <v>1</v>
      </c>
      <c r="I43" s="358">
        <v>0</v>
      </c>
      <c r="J43" s="358">
        <v>2</v>
      </c>
      <c r="K43" s="358">
        <v>1</v>
      </c>
      <c r="L43" s="358">
        <v>1</v>
      </c>
      <c r="M43" s="358">
        <v>2</v>
      </c>
      <c r="N43" s="358">
        <v>3</v>
      </c>
      <c r="O43" s="358">
        <v>1</v>
      </c>
      <c r="P43" s="358">
        <v>0</v>
      </c>
      <c r="Q43" s="358">
        <v>0</v>
      </c>
      <c r="R43" s="358">
        <v>0</v>
      </c>
      <c r="S43" s="358">
        <v>1</v>
      </c>
      <c r="T43" s="358">
        <v>1</v>
      </c>
      <c r="U43" s="358">
        <v>2</v>
      </c>
      <c r="V43" s="358">
        <v>3</v>
      </c>
      <c r="W43" s="358">
        <v>0</v>
      </c>
      <c r="X43" s="358">
        <v>3</v>
      </c>
      <c r="Y43" s="358">
        <v>3</v>
      </c>
      <c r="Z43" s="358">
        <v>2</v>
      </c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58"/>
      <c r="AL43" s="358"/>
      <c r="AM43" s="359">
        <f>'spliti 4 aplis'!AL43+'spliti 4 aplis'!AK43+'spliti 4 aplis'!AJ43+'spliti 4 aplis'!AI43+'spliti 4 aplis'!AH43+'spliti 4 aplis'!AG43+'spliti 4 aplis'!AF43+'spliti 4 aplis'!AE43+'spliti 4 aplis'!AD43+'spliti 4 aplis'!AC43+'spliti 4 aplis'!AB43+'spliti 4 aplis'!AA43+'spliti 4 aplis'!Z43+'spliti 4 aplis'!Y43+'spliti 4 aplis'!X43+'spliti 4 aplis'!W43+'spliti 4 aplis'!V43+'spliti 4 aplis'!U43+'spliti 4 aplis'!T43+'spliti 4 aplis'!S43+'spliti 4 aplis'!R43+'spliti 4 aplis'!Q43+'spliti 4 aplis'!P43+'spliti 4 aplis'!O43+'spliti 4 aplis'!N43+'spliti 4 aplis'!M43+'spliti 4 aplis'!L43+'spliti 4 aplis'!K43+'spliti 4 aplis'!J43+'spliti 4 aplis'!I43+'spliti 4 aplis'!H43+'spliti 4 aplis'!G43+'spliti 4 aplis'!F43+'spliti 4 aplis'!E43+'spliti 4 aplis'!D43+'spliti 4 aplis'!C43</f>
        <v>28</v>
      </c>
      <c r="AN43" s="360">
        <f>'spliti 4 aplis'!AM43*0.3</f>
        <v>8.4</v>
      </c>
      <c r="AO43" s="449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</row>
    <row r="44" spans="1:63" ht="14.25" customHeight="1">
      <c r="A44" s="365" t="str">
        <f>Rezultati!A57</f>
        <v>Wolfpack</v>
      </c>
      <c r="B44" s="365" t="str">
        <f>Rezultati!B57</f>
        <v>Artūrs Zavjalovs</v>
      </c>
      <c r="C44" s="367">
        <v>1</v>
      </c>
      <c r="D44" s="367">
        <v>1</v>
      </c>
      <c r="E44" s="367">
        <v>0</v>
      </c>
      <c r="F44" s="367">
        <v>0</v>
      </c>
      <c r="G44" s="367">
        <v>1</v>
      </c>
      <c r="H44" s="367">
        <v>0</v>
      </c>
      <c r="I44" s="367">
        <v>0</v>
      </c>
      <c r="J44" s="367">
        <v>1</v>
      </c>
      <c r="K44" s="367">
        <v>0</v>
      </c>
      <c r="L44" s="367">
        <v>2</v>
      </c>
      <c r="M44" s="367">
        <v>0</v>
      </c>
      <c r="N44" s="367">
        <v>1</v>
      </c>
      <c r="O44" s="367">
        <v>2</v>
      </c>
      <c r="P44" s="367">
        <v>1</v>
      </c>
      <c r="Q44" s="367">
        <v>0</v>
      </c>
      <c r="R44" s="367">
        <v>0</v>
      </c>
      <c r="S44" s="367">
        <v>1</v>
      </c>
      <c r="T44" s="367">
        <v>0</v>
      </c>
      <c r="U44" s="367">
        <v>1</v>
      </c>
      <c r="V44" s="367">
        <v>1</v>
      </c>
      <c r="W44" s="367">
        <v>0</v>
      </c>
      <c r="X44" s="367">
        <v>0</v>
      </c>
      <c r="Y44" s="367">
        <v>0</v>
      </c>
      <c r="Z44" s="367">
        <v>1</v>
      </c>
      <c r="AA44" s="367"/>
      <c r="AB44" s="367"/>
      <c r="AC44" s="367"/>
      <c r="AD44" s="367"/>
      <c r="AE44" s="367"/>
      <c r="AF44" s="367"/>
      <c r="AG44" s="367"/>
      <c r="AH44" s="367"/>
      <c r="AI44" s="367"/>
      <c r="AJ44" s="367"/>
      <c r="AK44" s="367"/>
      <c r="AL44" s="367"/>
      <c r="AM44" s="370">
        <f>'spliti 4 aplis'!AL44+'spliti 4 aplis'!AK44+'spliti 4 aplis'!AJ44+'spliti 4 aplis'!AI44+'spliti 4 aplis'!AH44+'spliti 4 aplis'!AG44+'spliti 4 aplis'!AF44+'spliti 4 aplis'!AE44+'spliti 4 aplis'!AD44+'spliti 4 aplis'!AC44+'spliti 4 aplis'!AB44+'spliti 4 aplis'!AA44+'spliti 4 aplis'!Z44+'spliti 4 aplis'!Y44+'spliti 4 aplis'!X44+'spliti 4 aplis'!W44+'spliti 4 aplis'!V44+'spliti 4 aplis'!U44+'spliti 4 aplis'!T44+'spliti 4 aplis'!S44+'spliti 4 aplis'!R44+'spliti 4 aplis'!Q44+'spliti 4 aplis'!P44+'spliti 4 aplis'!O44+'spliti 4 aplis'!N44+'spliti 4 aplis'!M44+'spliti 4 aplis'!L44+'spliti 4 aplis'!K44+'spliti 4 aplis'!J44+'spliti 4 aplis'!I44+'spliti 4 aplis'!H44+'spliti 4 aplis'!G44+'spliti 4 aplis'!F44+'spliti 4 aplis'!E44+'spliti 4 aplis'!D44+'spliti 4 aplis'!C44</f>
        <v>14</v>
      </c>
      <c r="AN44" s="371">
        <f>'spliti 4 aplis'!AM44*0.3</f>
        <v>4.2</v>
      </c>
      <c r="AO44" s="448">
        <f>'spliti 4 aplis'!AN44+'spliti 4 aplis'!AN45+'spliti 4 aplis'!AN46+'spliti 4 aplis'!AN47+'spliti 4 aplis'!AN48</f>
        <v>16.2</v>
      </c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</row>
    <row r="45" spans="1:63" ht="14.25" customHeight="1">
      <c r="A45" s="365" t="str">
        <f>Rezultati!A58</f>
        <v>Wolfpack</v>
      </c>
      <c r="B45" s="365" t="str">
        <f>Rezultati!B58</f>
        <v>Vladislavs Saveljevs</v>
      </c>
      <c r="C45" s="368"/>
      <c r="D45" s="368"/>
      <c r="E45" s="368"/>
      <c r="F45" s="368"/>
      <c r="G45" s="368">
        <v>3</v>
      </c>
      <c r="H45" s="368">
        <v>0</v>
      </c>
      <c r="I45" s="368">
        <v>3</v>
      </c>
      <c r="J45" s="368">
        <v>1</v>
      </c>
      <c r="K45" s="368">
        <v>0</v>
      </c>
      <c r="L45" s="368">
        <v>2</v>
      </c>
      <c r="M45" s="368">
        <v>0</v>
      </c>
      <c r="N45" s="368">
        <v>0</v>
      </c>
      <c r="O45" s="368">
        <v>0</v>
      </c>
      <c r="P45" s="368">
        <v>1</v>
      </c>
      <c r="Q45" s="368">
        <v>1</v>
      </c>
      <c r="R45" s="368">
        <v>1</v>
      </c>
      <c r="S45" s="368">
        <v>1</v>
      </c>
      <c r="T45" s="368">
        <v>0</v>
      </c>
      <c r="U45" s="368">
        <v>1</v>
      </c>
      <c r="V45" s="368">
        <v>1</v>
      </c>
      <c r="W45" s="368">
        <v>0</v>
      </c>
      <c r="X45" s="368">
        <v>1</v>
      </c>
      <c r="Y45" s="368">
        <v>0</v>
      </c>
      <c r="Z45" s="368">
        <v>2</v>
      </c>
      <c r="AA45" s="368"/>
      <c r="AB45" s="368"/>
      <c r="AC45" s="368"/>
      <c r="AD45" s="368"/>
      <c r="AE45" s="368"/>
      <c r="AF45" s="368"/>
      <c r="AG45" s="368"/>
      <c r="AH45" s="368"/>
      <c r="AI45" s="368"/>
      <c r="AJ45" s="368"/>
      <c r="AK45" s="368"/>
      <c r="AL45" s="368"/>
      <c r="AM45" s="370">
        <f>'spliti 4 aplis'!AL45+'spliti 4 aplis'!AK45+'spliti 4 aplis'!AJ45+'spliti 4 aplis'!AI45+'spliti 4 aplis'!AH45+'spliti 4 aplis'!AG45+'spliti 4 aplis'!AF45+'spliti 4 aplis'!AE45+'spliti 4 aplis'!AD45+'spliti 4 aplis'!AC45+'spliti 4 aplis'!AB45+'spliti 4 aplis'!AA45+'spliti 4 aplis'!Z45+'spliti 4 aplis'!Y45+'spliti 4 aplis'!X45+'spliti 4 aplis'!W45+'spliti 4 aplis'!V45+'spliti 4 aplis'!U45+'spliti 4 aplis'!T45+'spliti 4 aplis'!S45+'spliti 4 aplis'!R45+'spliti 4 aplis'!Q45+'spliti 4 aplis'!P45+'spliti 4 aplis'!O45+'spliti 4 aplis'!N45+'spliti 4 aplis'!M45+'spliti 4 aplis'!L45+'spliti 4 aplis'!K45+'spliti 4 aplis'!J45+'spliti 4 aplis'!I45+'spliti 4 aplis'!H45+'spliti 4 aplis'!G45+'spliti 4 aplis'!F45+'spliti 4 aplis'!E45+'spliti 4 aplis'!D45+'spliti 4 aplis'!C45</f>
        <v>18</v>
      </c>
      <c r="AN45" s="371">
        <f>'spliti 4 aplis'!AM45*0.3</f>
        <v>5.3999999999999995</v>
      </c>
      <c r="AO45" s="448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</row>
    <row r="46" spans="1:63" ht="14.25" customHeight="1">
      <c r="A46" s="365" t="str">
        <f>Rezultati!A59</f>
        <v>Wolfpack</v>
      </c>
      <c r="B46" s="365" t="str">
        <f>Rezultati!B59</f>
        <v>Dmitrijs Dumcevs</v>
      </c>
      <c r="C46" s="368">
        <v>2</v>
      </c>
      <c r="D46" s="368">
        <v>0</v>
      </c>
      <c r="E46" s="368">
        <v>1</v>
      </c>
      <c r="F46" s="368">
        <v>0</v>
      </c>
      <c r="G46" s="368">
        <v>1</v>
      </c>
      <c r="H46" s="368">
        <v>0</v>
      </c>
      <c r="I46" s="368">
        <v>0</v>
      </c>
      <c r="J46" s="368">
        <v>1</v>
      </c>
      <c r="K46" s="368">
        <v>0</v>
      </c>
      <c r="L46" s="368">
        <v>1</v>
      </c>
      <c r="M46" s="368">
        <v>1</v>
      </c>
      <c r="N46" s="368">
        <v>0</v>
      </c>
      <c r="O46" s="368">
        <v>0</v>
      </c>
      <c r="P46" s="368">
        <v>1</v>
      </c>
      <c r="Q46" s="368">
        <v>0</v>
      </c>
      <c r="R46" s="368">
        <v>0</v>
      </c>
      <c r="S46" s="368">
        <v>1</v>
      </c>
      <c r="T46" s="368">
        <v>2</v>
      </c>
      <c r="U46" s="368">
        <v>1</v>
      </c>
      <c r="V46" s="368">
        <v>2</v>
      </c>
      <c r="W46" s="368">
        <v>0</v>
      </c>
      <c r="X46" s="368">
        <v>1</v>
      </c>
      <c r="Y46" s="368">
        <v>1</v>
      </c>
      <c r="Z46" s="368">
        <v>0</v>
      </c>
      <c r="AA46" s="368"/>
      <c r="AB46" s="368"/>
      <c r="AC46" s="368"/>
      <c r="AD46" s="368"/>
      <c r="AE46" s="368"/>
      <c r="AF46" s="368"/>
      <c r="AG46" s="368"/>
      <c r="AH46" s="368"/>
      <c r="AI46" s="368"/>
      <c r="AJ46" s="368"/>
      <c r="AK46" s="368"/>
      <c r="AL46" s="368"/>
      <c r="AM46" s="370">
        <f>'spliti 4 aplis'!AL46+'spliti 4 aplis'!AK46+'spliti 4 aplis'!AJ46+'spliti 4 aplis'!AI46+'spliti 4 aplis'!AH46+'spliti 4 aplis'!AG46+'spliti 4 aplis'!AF46+'spliti 4 aplis'!AE46+'spliti 4 aplis'!AD46+'spliti 4 aplis'!AC46+'spliti 4 aplis'!AB46+'spliti 4 aplis'!AA46+'spliti 4 aplis'!Z46+'spliti 4 aplis'!Y46+'spliti 4 aplis'!X46+'spliti 4 aplis'!W46+'spliti 4 aplis'!V46+'spliti 4 aplis'!U46+'spliti 4 aplis'!T46+'spliti 4 aplis'!S46+'spliti 4 aplis'!R46+'spliti 4 aplis'!Q46+'spliti 4 aplis'!P46+'spliti 4 aplis'!O46+'spliti 4 aplis'!N46+'spliti 4 aplis'!M46+'spliti 4 aplis'!L46+'spliti 4 aplis'!K46+'spliti 4 aplis'!J46+'spliti 4 aplis'!I46+'spliti 4 aplis'!H46+'spliti 4 aplis'!G46+'spliti 4 aplis'!F46+'spliti 4 aplis'!E46+'spliti 4 aplis'!D46+'spliti 4 aplis'!C46</f>
        <v>16</v>
      </c>
      <c r="AN46" s="371">
        <f>'spliti 4 aplis'!AM46*0.3</f>
        <v>4.8</v>
      </c>
      <c r="AO46" s="448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</row>
    <row r="47" spans="1:63" ht="14.25" customHeight="1">
      <c r="A47" s="365" t="str">
        <f>Rezultati!A60</f>
        <v>Wolfpack</v>
      </c>
      <c r="B47" s="365" t="str">
        <f>Rezultati!B62</f>
        <v>Deivīds Červinskis-Bušs</v>
      </c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70">
        <f>'spliti 4 aplis'!AL47+'spliti 4 aplis'!AK47+'spliti 4 aplis'!AJ47+'spliti 4 aplis'!AI47+'spliti 4 aplis'!AH47+'spliti 4 aplis'!AG47+'spliti 4 aplis'!AF47+'spliti 4 aplis'!AE47+'spliti 4 aplis'!AD47+'spliti 4 aplis'!AC47+'spliti 4 aplis'!AB47+'spliti 4 aplis'!AA47+'spliti 4 aplis'!Z47+'spliti 4 aplis'!Y47+'spliti 4 aplis'!X47+'spliti 4 aplis'!W47+'spliti 4 aplis'!V47+'spliti 4 aplis'!U47+'spliti 4 aplis'!T47+'spliti 4 aplis'!S47+'spliti 4 aplis'!R47+'spliti 4 aplis'!Q47+'spliti 4 aplis'!P47+'spliti 4 aplis'!O47+'spliti 4 aplis'!N47+'spliti 4 aplis'!M47+'spliti 4 aplis'!L47+'spliti 4 aplis'!K47+'spliti 4 aplis'!J47+'spliti 4 aplis'!I47+'spliti 4 aplis'!H47+'spliti 4 aplis'!G47+'spliti 4 aplis'!F47+'spliti 4 aplis'!E47+'spliti 4 aplis'!D47+'spliti 4 aplis'!C47</f>
        <v>0</v>
      </c>
      <c r="AN47" s="371">
        <f>'spliti 4 aplis'!AM47*0.3</f>
        <v>0</v>
      </c>
      <c r="AO47" s="448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</row>
    <row r="48" spans="1:63" ht="14.25" customHeight="1">
      <c r="A48" s="365" t="str">
        <f>Rezultati!A61</f>
        <v>Wolfpack</v>
      </c>
      <c r="B48" s="365" t="str">
        <f>Rezultati!B61</f>
        <v>Liāna Ponomarenko</v>
      </c>
      <c r="C48" s="366">
        <v>1</v>
      </c>
      <c r="D48" s="366">
        <v>2</v>
      </c>
      <c r="E48" s="366">
        <v>1</v>
      </c>
      <c r="F48" s="366">
        <v>2</v>
      </c>
      <c r="G48" s="366"/>
      <c r="H48" s="366"/>
      <c r="I48" s="366"/>
      <c r="J48" s="366"/>
      <c r="K48" s="366"/>
      <c r="L48" s="366"/>
      <c r="M48" s="366"/>
      <c r="N48" s="366"/>
      <c r="O48" s="366"/>
      <c r="P48" s="366"/>
      <c r="Q48" s="366"/>
      <c r="R48" s="366"/>
      <c r="S48" s="366"/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6"/>
      <c r="AE48" s="366"/>
      <c r="AF48" s="366"/>
      <c r="AG48" s="366"/>
      <c r="AH48" s="366"/>
      <c r="AI48" s="366"/>
      <c r="AJ48" s="366"/>
      <c r="AK48" s="366"/>
      <c r="AL48" s="366"/>
      <c r="AM48" s="370">
        <f>'spliti 4 aplis'!AL48+'spliti 4 aplis'!AK48+'spliti 4 aplis'!AJ48+'spliti 4 aplis'!AI48+'spliti 4 aplis'!AH48+'spliti 4 aplis'!AG48+'spliti 4 aplis'!AF48+'spliti 4 aplis'!AE48+'spliti 4 aplis'!AD48+'spliti 4 aplis'!AC48+'spliti 4 aplis'!AB48+'spliti 4 aplis'!AA48+'spliti 4 aplis'!Z48+'spliti 4 aplis'!Y48+'spliti 4 aplis'!X48+'spliti 4 aplis'!W48+'spliti 4 aplis'!V48+'spliti 4 aplis'!U48+'spliti 4 aplis'!T48+'spliti 4 aplis'!S48+'spliti 4 aplis'!R48+'spliti 4 aplis'!Q48+'spliti 4 aplis'!P48+'spliti 4 aplis'!O48+'spliti 4 aplis'!N48+'spliti 4 aplis'!M48+'spliti 4 aplis'!L48+'spliti 4 aplis'!K48+'spliti 4 aplis'!J48+'spliti 4 aplis'!I48+'spliti 4 aplis'!H48+'spliti 4 aplis'!G48+'spliti 4 aplis'!F48+'spliti 4 aplis'!E48+'spliti 4 aplis'!D48+'spliti 4 aplis'!C48</f>
        <v>6</v>
      </c>
      <c r="AN48" s="371">
        <f>'spliti 4 aplis'!AM48*0.3</f>
        <v>1.7999999999999998</v>
      </c>
      <c r="AO48" s="448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</row>
    <row r="49" spans="1:45" ht="12.75" customHeight="1"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5" ht="54.75" customHeigh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5" ht="13.5" customHeight="1">
      <c r="A51" s="452"/>
      <c r="B51" s="452"/>
      <c r="C51" s="451" t="s">
        <v>141</v>
      </c>
      <c r="D51" s="451"/>
      <c r="E51" s="451"/>
      <c r="F51" s="451"/>
      <c r="G51" s="451" t="s">
        <v>142</v>
      </c>
      <c r="H51" s="451"/>
      <c r="I51" s="451"/>
      <c r="J51" s="451"/>
      <c r="K51" s="451" t="s">
        <v>144</v>
      </c>
      <c r="L51" s="451"/>
      <c r="M51" s="451"/>
      <c r="N51" s="451"/>
      <c r="O51" s="451" t="s">
        <v>145</v>
      </c>
      <c r="P51" s="451"/>
      <c r="Q51" s="451"/>
      <c r="R51" s="451"/>
      <c r="S51" s="451" t="s">
        <v>147</v>
      </c>
      <c r="T51" s="451"/>
      <c r="U51" s="451"/>
      <c r="V51" s="451"/>
      <c r="W51" s="451" t="s">
        <v>148</v>
      </c>
      <c r="X51" s="451"/>
      <c r="Y51" s="451"/>
      <c r="Z51" s="451"/>
      <c r="AA51" s="451" t="s">
        <v>150</v>
      </c>
      <c r="AB51" s="451"/>
      <c r="AC51" s="451"/>
      <c r="AD51" s="451"/>
      <c r="AE51" s="451"/>
      <c r="AF51" s="451"/>
      <c r="AG51" s="451"/>
      <c r="AH51" s="451"/>
      <c r="AI51" s="451"/>
      <c r="AJ51" s="451"/>
      <c r="AK51" s="451"/>
      <c r="AL51" s="451"/>
      <c r="AM51" s="354" t="s">
        <v>125</v>
      </c>
      <c r="AN51" s="355" t="s">
        <v>126</v>
      </c>
      <c r="AO51" s="356"/>
    </row>
    <row r="52" spans="1:45" ht="15.75" customHeight="1">
      <c r="A52" s="357" t="str">
        <f>Rezultati!A71</f>
        <v>CAPAROL</v>
      </c>
      <c r="B52" s="357" t="s">
        <v>129</v>
      </c>
      <c r="C52" s="358"/>
      <c r="D52" s="358"/>
      <c r="E52" s="358"/>
      <c r="F52" s="358"/>
      <c r="G52" s="358"/>
      <c r="H52" s="358"/>
      <c r="I52" s="358"/>
      <c r="J52" s="358"/>
      <c r="K52" s="358">
        <v>0</v>
      </c>
      <c r="L52" s="358">
        <v>1</v>
      </c>
      <c r="M52" s="358">
        <v>0</v>
      </c>
      <c r="N52" s="358">
        <v>1</v>
      </c>
      <c r="O52" s="358">
        <v>1</v>
      </c>
      <c r="P52" s="358">
        <v>0</v>
      </c>
      <c r="Q52" s="358">
        <v>0</v>
      </c>
      <c r="R52" s="358">
        <v>1</v>
      </c>
      <c r="S52" s="358">
        <v>0</v>
      </c>
      <c r="T52" s="358">
        <v>3</v>
      </c>
      <c r="U52" s="358">
        <v>0</v>
      </c>
      <c r="V52" s="358">
        <v>1</v>
      </c>
      <c r="W52" s="358">
        <v>1</v>
      </c>
      <c r="X52" s="358">
        <v>1</v>
      </c>
      <c r="Y52" s="358">
        <v>0</v>
      </c>
      <c r="Z52" s="358">
        <v>1</v>
      </c>
      <c r="AA52" s="358">
        <v>3</v>
      </c>
      <c r="AB52" s="358">
        <v>1</v>
      </c>
      <c r="AC52" s="358">
        <v>0</v>
      </c>
      <c r="AD52" s="358">
        <v>0</v>
      </c>
      <c r="AE52" s="358"/>
      <c r="AF52" s="358"/>
      <c r="AG52" s="358"/>
      <c r="AH52" s="358"/>
      <c r="AI52" s="358"/>
      <c r="AJ52" s="358"/>
      <c r="AK52" s="358"/>
      <c r="AL52" s="358"/>
      <c r="AM52" s="359">
        <f>'spliti 4 aplis'!AL52+'spliti 4 aplis'!AK52+'spliti 4 aplis'!AJ52+'spliti 4 aplis'!AI52+'spliti 4 aplis'!AH52+'spliti 4 aplis'!AG52+'spliti 4 aplis'!AF52+'spliti 4 aplis'!AE52+'spliti 4 aplis'!AD52+'spliti 4 aplis'!AC52+'spliti 4 aplis'!AB52+'spliti 4 aplis'!AA52+'spliti 4 aplis'!Z52+'spliti 4 aplis'!Y52+'spliti 4 aplis'!X52+'spliti 4 aplis'!W52+'spliti 4 aplis'!V52+'spliti 4 aplis'!U52+'spliti 4 aplis'!T52+'spliti 4 aplis'!S52+'spliti 4 aplis'!R52+'spliti 4 aplis'!Q52+'spliti 4 aplis'!P52+'spliti 4 aplis'!O52+'spliti 4 aplis'!N52+'spliti 4 aplis'!M52+'spliti 4 aplis'!L52+'spliti 4 aplis'!K52+'spliti 4 aplis'!J52+'spliti 4 aplis'!I52+'spliti 4 aplis'!H52+'spliti 4 aplis'!G52+'spliti 4 aplis'!F52+'spliti 4 aplis'!E52+'spliti 4 aplis'!D52+'spliti 4 aplis'!C52</f>
        <v>15</v>
      </c>
      <c r="AN52" s="360">
        <f>'spliti 4 aplis'!AM52*0.3</f>
        <v>4.5</v>
      </c>
      <c r="AO52" s="449">
        <f>'spliti 4 aplis'!AN52+'spliti 4 aplis'!AN53+'spliti 4 aplis'!AN54+'spliti 4 aplis'!AN55+'spliti 4 aplis'!AN56</f>
        <v>28.199999999999996</v>
      </c>
    </row>
    <row r="53" spans="1:45" ht="15" customHeight="1">
      <c r="A53" s="357" t="str">
        <f>Rezultati!A72</f>
        <v>CAPAROL</v>
      </c>
      <c r="B53" s="357" t="str">
        <f>Rezultati!B72</f>
        <v>Andris Karkliņš</v>
      </c>
      <c r="C53" s="362">
        <v>2</v>
      </c>
      <c r="D53" s="362">
        <v>1</v>
      </c>
      <c r="E53" s="362">
        <v>2</v>
      </c>
      <c r="F53" s="362">
        <v>1</v>
      </c>
      <c r="G53" s="362">
        <v>0</v>
      </c>
      <c r="H53" s="362">
        <v>3</v>
      </c>
      <c r="I53" s="362">
        <v>1</v>
      </c>
      <c r="J53" s="362">
        <v>0</v>
      </c>
      <c r="K53" s="362">
        <v>0</v>
      </c>
      <c r="L53" s="362">
        <v>1</v>
      </c>
      <c r="M53" s="362">
        <v>3</v>
      </c>
      <c r="N53" s="362">
        <v>1</v>
      </c>
      <c r="O53" s="362">
        <v>2</v>
      </c>
      <c r="P53" s="362">
        <v>2</v>
      </c>
      <c r="Q53" s="362">
        <v>1</v>
      </c>
      <c r="R53" s="362">
        <v>1</v>
      </c>
      <c r="S53" s="362">
        <v>1</v>
      </c>
      <c r="T53" s="362">
        <v>0</v>
      </c>
      <c r="U53" s="362">
        <v>3</v>
      </c>
      <c r="V53" s="362">
        <v>1</v>
      </c>
      <c r="W53" s="362">
        <v>2</v>
      </c>
      <c r="X53" s="362">
        <v>1</v>
      </c>
      <c r="Y53" s="362">
        <v>1</v>
      </c>
      <c r="Z53" s="362">
        <v>1</v>
      </c>
      <c r="AA53" s="362">
        <v>1</v>
      </c>
      <c r="AB53" s="362">
        <v>2</v>
      </c>
      <c r="AC53" s="362">
        <v>1</v>
      </c>
      <c r="AD53" s="362">
        <v>1</v>
      </c>
      <c r="AE53" s="362"/>
      <c r="AF53" s="362"/>
      <c r="AG53" s="362"/>
      <c r="AH53" s="362"/>
      <c r="AI53" s="362"/>
      <c r="AJ53" s="362"/>
      <c r="AK53" s="362"/>
      <c r="AL53" s="362"/>
      <c r="AM53" s="359">
        <f>'spliti 4 aplis'!AL53+'spliti 4 aplis'!AK53+'spliti 4 aplis'!AJ53+'spliti 4 aplis'!AI53+'spliti 4 aplis'!AH53+'spliti 4 aplis'!AG53+'spliti 4 aplis'!AF53+'spliti 4 aplis'!AE53+'spliti 4 aplis'!AD53+'spliti 4 aplis'!AC53+'spliti 4 aplis'!AB53+'spliti 4 aplis'!AA53+'spliti 4 aplis'!Z53+'spliti 4 aplis'!Y53+'spliti 4 aplis'!X53+'spliti 4 aplis'!W53+'spliti 4 aplis'!V53+'spliti 4 aplis'!U53+'spliti 4 aplis'!T53+'spliti 4 aplis'!S53+'spliti 4 aplis'!R53+'spliti 4 aplis'!Q53+'spliti 4 aplis'!P53+'spliti 4 aplis'!O53+'spliti 4 aplis'!N53+'spliti 4 aplis'!M53+'spliti 4 aplis'!L53+'spliti 4 aplis'!K53+'spliti 4 aplis'!J53+'spliti 4 aplis'!I53+'spliti 4 aplis'!H53+'spliti 4 aplis'!G53+'spliti 4 aplis'!F53+'spliti 4 aplis'!E53+'spliti 4 aplis'!D53+'spliti 4 aplis'!C53</f>
        <v>36</v>
      </c>
      <c r="AN53" s="360">
        <f>'spliti 4 aplis'!AM53*0.3</f>
        <v>10.799999999999999</v>
      </c>
      <c r="AO53" s="449"/>
    </row>
    <row r="54" spans="1:45" ht="15.75" customHeight="1">
      <c r="A54" s="357" t="str">
        <f>Rezultati!A73</f>
        <v>CAPAROL</v>
      </c>
      <c r="B54" s="357" t="str">
        <f>Rezultati!B73</f>
        <v>Haralds Zeidmanis</v>
      </c>
      <c r="C54" s="362">
        <v>2</v>
      </c>
      <c r="D54" s="362">
        <v>1</v>
      </c>
      <c r="E54" s="362">
        <v>0</v>
      </c>
      <c r="F54" s="362">
        <v>0</v>
      </c>
      <c r="G54" s="363">
        <v>0</v>
      </c>
      <c r="H54" s="363">
        <v>2</v>
      </c>
      <c r="I54" s="363">
        <v>2</v>
      </c>
      <c r="J54" s="363">
        <v>1</v>
      </c>
      <c r="K54" s="363">
        <v>1</v>
      </c>
      <c r="L54" s="363">
        <v>0</v>
      </c>
      <c r="M54" s="363">
        <v>2</v>
      </c>
      <c r="N54" s="363">
        <v>1</v>
      </c>
      <c r="O54" s="363">
        <v>2</v>
      </c>
      <c r="P54" s="363">
        <v>2</v>
      </c>
      <c r="Q54" s="363">
        <v>0</v>
      </c>
      <c r="R54" s="363">
        <v>0</v>
      </c>
      <c r="S54" s="363">
        <v>2</v>
      </c>
      <c r="T54" s="363">
        <v>2</v>
      </c>
      <c r="U54" s="363">
        <v>1</v>
      </c>
      <c r="V54" s="363">
        <v>4</v>
      </c>
      <c r="W54" s="363">
        <v>2</v>
      </c>
      <c r="X54" s="363">
        <v>2</v>
      </c>
      <c r="Y54" s="363">
        <v>1</v>
      </c>
      <c r="Z54" s="363">
        <v>1</v>
      </c>
      <c r="AA54" s="363">
        <v>0</v>
      </c>
      <c r="AB54" s="363">
        <v>3</v>
      </c>
      <c r="AC54" s="363">
        <v>0</v>
      </c>
      <c r="AD54" s="363">
        <v>1</v>
      </c>
      <c r="AE54" s="363"/>
      <c r="AF54" s="363"/>
      <c r="AG54" s="363"/>
      <c r="AH54" s="363"/>
      <c r="AI54" s="363"/>
      <c r="AJ54" s="363"/>
      <c r="AK54" s="363"/>
      <c r="AL54" s="363"/>
      <c r="AM54" s="359">
        <f>'spliti 4 aplis'!AL54+'spliti 4 aplis'!AK54+'spliti 4 aplis'!AJ54+'spliti 4 aplis'!AI54+'spliti 4 aplis'!AH54+'spliti 4 aplis'!AG54+'spliti 4 aplis'!AF54+'spliti 4 aplis'!AE54+'spliti 4 aplis'!AD54+'spliti 4 aplis'!AC54+'spliti 4 aplis'!AB54+'spliti 4 aplis'!AA54+'spliti 4 aplis'!Z54+'spliti 4 aplis'!Y54+'spliti 4 aplis'!X54+'spliti 4 aplis'!W54+'spliti 4 aplis'!V54+'spliti 4 aplis'!U54+'spliti 4 aplis'!T54+'spliti 4 aplis'!S54+'spliti 4 aplis'!R54+'spliti 4 aplis'!Q54+'spliti 4 aplis'!P54+'spliti 4 aplis'!O54+'spliti 4 aplis'!N54+'spliti 4 aplis'!M54+'spliti 4 aplis'!L54+'spliti 4 aplis'!K54+'spliti 4 aplis'!J54+'spliti 4 aplis'!I54+'spliti 4 aplis'!H54+'spliti 4 aplis'!G54+'spliti 4 aplis'!F54+'spliti 4 aplis'!E54+'spliti 4 aplis'!D54+'spliti 4 aplis'!C54</f>
        <v>35</v>
      </c>
      <c r="AN54" s="360">
        <f>'spliti 4 aplis'!AM54*0.3</f>
        <v>10.5</v>
      </c>
      <c r="AO54" s="449"/>
    </row>
    <row r="55" spans="1:45" ht="15.75" customHeight="1">
      <c r="A55" s="357" t="str">
        <f>Rezultati!A74</f>
        <v>CAPAROL</v>
      </c>
      <c r="B55" s="357" t="str">
        <f>Rezultati!B74</f>
        <v>Jānis Cekuls</v>
      </c>
      <c r="C55" s="362">
        <v>2</v>
      </c>
      <c r="D55" s="362">
        <v>1</v>
      </c>
      <c r="E55" s="362">
        <v>0</v>
      </c>
      <c r="F55" s="362">
        <v>1</v>
      </c>
      <c r="G55" s="363">
        <v>1</v>
      </c>
      <c r="H55" s="363">
        <v>1</v>
      </c>
      <c r="I55" s="363">
        <v>0</v>
      </c>
      <c r="J55" s="363">
        <v>2</v>
      </c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59">
        <f>'spliti 4 aplis'!AL55+'spliti 4 aplis'!AK55+'spliti 4 aplis'!AJ55+'spliti 4 aplis'!AI55+'spliti 4 aplis'!AH55+'spliti 4 aplis'!AG55+'spliti 4 aplis'!AF55+'spliti 4 aplis'!AE55+'spliti 4 aplis'!AD55+'spliti 4 aplis'!AC55+'spliti 4 aplis'!AB55+'spliti 4 aplis'!AA55+'spliti 4 aplis'!Z55+'spliti 4 aplis'!Y55+'spliti 4 aplis'!X55+'spliti 4 aplis'!W55+'spliti 4 aplis'!V55+'spliti 4 aplis'!U55+'spliti 4 aplis'!T55+'spliti 4 aplis'!S55+'spliti 4 aplis'!R55+'spliti 4 aplis'!Q55+'spliti 4 aplis'!P55+'spliti 4 aplis'!O55+'spliti 4 aplis'!N55+'spliti 4 aplis'!M55+'spliti 4 aplis'!L55+'spliti 4 aplis'!K55+'spliti 4 aplis'!J55+'spliti 4 aplis'!I55+'spliti 4 aplis'!H55+'spliti 4 aplis'!G55+'spliti 4 aplis'!F55+'spliti 4 aplis'!E55+'spliti 4 aplis'!D55+'spliti 4 aplis'!C55</f>
        <v>8</v>
      </c>
      <c r="AN55" s="360">
        <f>'spliti 4 aplis'!AM55*0.3</f>
        <v>2.4</v>
      </c>
      <c r="AO55" s="449"/>
    </row>
    <row r="56" spans="1:45" ht="15.75" customHeight="1">
      <c r="A56" s="357" t="str">
        <f>Rezultati!A75</f>
        <v>CAPAROL</v>
      </c>
      <c r="B56" s="357" t="str">
        <f>Rezultati!B75</f>
        <v>Visvaldis Trokša</v>
      </c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59">
        <f>'spliti 4 aplis'!AL56+'spliti 4 aplis'!AK56+'spliti 4 aplis'!AJ56+'spliti 4 aplis'!AI56+'spliti 4 aplis'!AH56+'spliti 4 aplis'!AG56+'spliti 4 aplis'!AF56+'spliti 4 aplis'!AE56+'spliti 4 aplis'!AD56+'spliti 4 aplis'!AC56+'spliti 4 aplis'!AB56+'spliti 4 aplis'!AA56+'spliti 4 aplis'!Z56+'spliti 4 aplis'!Y56+'spliti 4 aplis'!X56+'spliti 4 aplis'!W56+'spliti 4 aplis'!V56+'spliti 4 aplis'!U56+'spliti 4 aplis'!T56+'spliti 4 aplis'!S56+'spliti 4 aplis'!R56+'spliti 4 aplis'!Q56+'spliti 4 aplis'!P56+'spliti 4 aplis'!O56+'spliti 4 aplis'!N56+'spliti 4 aplis'!M56+'spliti 4 aplis'!L56+'spliti 4 aplis'!K56+'spliti 4 aplis'!J56+'spliti 4 aplis'!I56+'spliti 4 aplis'!H56+'spliti 4 aplis'!G56+'spliti 4 aplis'!F56+'spliti 4 aplis'!E56+'spliti 4 aplis'!D56+'spliti 4 aplis'!C56</f>
        <v>0</v>
      </c>
      <c r="AN56" s="360">
        <f>'spliti 4 aplis'!AM56*0.3</f>
        <v>0</v>
      </c>
      <c r="AO56" s="449"/>
    </row>
    <row r="57" spans="1:45" ht="15" customHeight="1">
      <c r="A57" s="365" t="str">
        <f>Rezultati!A78</f>
        <v>Returned</v>
      </c>
      <c r="B57" s="365" t="str">
        <f>Rezultati!B78</f>
        <v>Maksims Aleksejevs</v>
      </c>
      <c r="C57" s="366">
        <v>1</v>
      </c>
      <c r="D57" s="366">
        <v>1</v>
      </c>
      <c r="E57" s="366">
        <v>0</v>
      </c>
      <c r="F57" s="366">
        <v>1</v>
      </c>
      <c r="G57" s="366">
        <v>0</v>
      </c>
      <c r="H57" s="366">
        <v>0</v>
      </c>
      <c r="I57" s="366">
        <v>0</v>
      </c>
      <c r="J57" s="366">
        <v>1</v>
      </c>
      <c r="K57" s="366">
        <v>0</v>
      </c>
      <c r="L57" s="366">
        <v>0</v>
      </c>
      <c r="M57" s="366">
        <v>2</v>
      </c>
      <c r="N57" s="366">
        <v>2</v>
      </c>
      <c r="O57" s="366">
        <v>1</v>
      </c>
      <c r="P57" s="366">
        <v>0</v>
      </c>
      <c r="Q57" s="366">
        <v>0</v>
      </c>
      <c r="R57" s="366">
        <v>0</v>
      </c>
      <c r="S57" s="366">
        <v>1</v>
      </c>
      <c r="T57" s="366">
        <v>0</v>
      </c>
      <c r="U57" s="366">
        <v>2</v>
      </c>
      <c r="V57" s="366">
        <v>0</v>
      </c>
      <c r="W57" s="366">
        <v>3</v>
      </c>
      <c r="X57" s="366">
        <v>1</v>
      </c>
      <c r="Y57" s="366">
        <v>3</v>
      </c>
      <c r="Z57" s="366">
        <v>0</v>
      </c>
      <c r="AA57" s="366">
        <v>1</v>
      </c>
      <c r="AB57" s="366">
        <v>2</v>
      </c>
      <c r="AC57" s="366">
        <v>2</v>
      </c>
      <c r="AD57" s="366">
        <v>0</v>
      </c>
      <c r="AE57" s="366"/>
      <c r="AF57" s="366"/>
      <c r="AG57" s="366"/>
      <c r="AH57" s="366"/>
      <c r="AI57" s="366"/>
      <c r="AJ57" s="366"/>
      <c r="AK57" s="366"/>
      <c r="AL57" s="366"/>
      <c r="AM57" s="370">
        <f>'spliti 4 aplis'!AL57+'spliti 4 aplis'!AK57+'spliti 4 aplis'!AJ57+'spliti 4 aplis'!AI57+'spliti 4 aplis'!AH57+'spliti 4 aplis'!AG57+'spliti 4 aplis'!AF57+'spliti 4 aplis'!AE57+'spliti 4 aplis'!AD57+'spliti 4 aplis'!AC57+'spliti 4 aplis'!AB57+'spliti 4 aplis'!AA57+'spliti 4 aplis'!Z57+'spliti 4 aplis'!Y57+'spliti 4 aplis'!X57+'spliti 4 aplis'!W57+'spliti 4 aplis'!V57+'spliti 4 aplis'!U57+'spliti 4 aplis'!T57+'spliti 4 aplis'!S57+'spliti 4 aplis'!R57+'spliti 4 aplis'!Q57+'spliti 4 aplis'!P57+'spliti 4 aplis'!O57+'spliti 4 aplis'!N57+'spliti 4 aplis'!M57+'spliti 4 aplis'!L57+'spliti 4 aplis'!K57+'spliti 4 aplis'!J57+'spliti 4 aplis'!I57+'spliti 4 aplis'!H57+'spliti 4 aplis'!G57+'spliti 4 aplis'!F57+'spliti 4 aplis'!E57+'spliti 4 aplis'!D57+'spliti 4 aplis'!C57</f>
        <v>24</v>
      </c>
      <c r="AN57" s="371">
        <f>'spliti 4 aplis'!AM57*0.3</f>
        <v>7.1999999999999993</v>
      </c>
      <c r="AO57" s="448">
        <f>'spliti 4 aplis'!AN61+'spliti 4 aplis'!AN60+'spliti 4 aplis'!AN59+'spliti 4 aplis'!AN58+'spliti 4 aplis'!AN57</f>
        <v>26.099999999999998</v>
      </c>
      <c r="AQ57" s="450" t="s">
        <v>128</v>
      </c>
      <c r="AR57" s="450"/>
      <c r="AS57" s="450"/>
    </row>
    <row r="58" spans="1:45" ht="15" customHeight="1">
      <c r="A58" s="365" t="str">
        <f>Rezultati!A79</f>
        <v>Returned</v>
      </c>
      <c r="B58" s="365" t="str">
        <f>Rezultati!B79</f>
        <v>Aleksandrs Komars</v>
      </c>
      <c r="C58" s="367">
        <v>0</v>
      </c>
      <c r="D58" s="367">
        <v>0</v>
      </c>
      <c r="E58" s="367">
        <v>0</v>
      </c>
      <c r="F58" s="367">
        <v>2</v>
      </c>
      <c r="G58" s="367">
        <v>0</v>
      </c>
      <c r="H58" s="367">
        <v>1</v>
      </c>
      <c r="I58" s="367">
        <v>0</v>
      </c>
      <c r="J58" s="367">
        <v>1</v>
      </c>
      <c r="K58" s="367">
        <v>0</v>
      </c>
      <c r="L58" s="367">
        <v>1</v>
      </c>
      <c r="M58" s="367">
        <v>2</v>
      </c>
      <c r="N58" s="367">
        <v>1</v>
      </c>
      <c r="O58" s="367">
        <v>1</v>
      </c>
      <c r="P58" s="367">
        <v>1</v>
      </c>
      <c r="Q58" s="367">
        <v>2</v>
      </c>
      <c r="R58" s="367">
        <v>0</v>
      </c>
      <c r="S58" s="367">
        <v>0</v>
      </c>
      <c r="T58" s="367">
        <v>0</v>
      </c>
      <c r="U58" s="367">
        <v>0</v>
      </c>
      <c r="V58" s="367">
        <v>0</v>
      </c>
      <c r="W58" s="367">
        <v>2</v>
      </c>
      <c r="X58" s="367">
        <v>0</v>
      </c>
      <c r="Y58" s="367">
        <v>2</v>
      </c>
      <c r="Z58" s="367">
        <v>1</v>
      </c>
      <c r="AA58" s="367">
        <v>1</v>
      </c>
      <c r="AB58" s="367">
        <v>3</v>
      </c>
      <c r="AC58" s="367">
        <v>0</v>
      </c>
      <c r="AD58" s="367">
        <v>0</v>
      </c>
      <c r="AE58" s="367"/>
      <c r="AF58" s="367"/>
      <c r="AG58" s="367"/>
      <c r="AH58" s="367"/>
      <c r="AI58" s="367"/>
      <c r="AJ58" s="367"/>
      <c r="AK58" s="367"/>
      <c r="AL58" s="367"/>
      <c r="AM58" s="370">
        <f>'spliti 4 aplis'!AL58+'spliti 4 aplis'!AK58+'spliti 4 aplis'!AJ58+'spliti 4 aplis'!AI58+'spliti 4 aplis'!AH58+'spliti 4 aplis'!AG58+'spliti 4 aplis'!AF58+'spliti 4 aplis'!AE58+'spliti 4 aplis'!AD58+'spliti 4 aplis'!AC58+'spliti 4 aplis'!AB58+'spliti 4 aplis'!AA58+'spliti 4 aplis'!Z58+'spliti 4 aplis'!Y58+'spliti 4 aplis'!X58+'spliti 4 aplis'!W58+'spliti 4 aplis'!V58+'spliti 4 aplis'!U58+'spliti 4 aplis'!T58+'spliti 4 aplis'!S58+'spliti 4 aplis'!R58+'spliti 4 aplis'!Q58+'spliti 4 aplis'!P58+'spliti 4 aplis'!O58+'spliti 4 aplis'!N58+'spliti 4 aplis'!M58+'spliti 4 aplis'!L58+'spliti 4 aplis'!K58+'spliti 4 aplis'!J58+'spliti 4 aplis'!I58+'spliti 4 aplis'!H58+'spliti 4 aplis'!G58+'spliti 4 aplis'!F58+'spliti 4 aplis'!E58+'spliti 4 aplis'!D58+'spliti 4 aplis'!C58</f>
        <v>21</v>
      </c>
      <c r="AN58" s="371">
        <f>'spliti 4 aplis'!AM58*0.3</f>
        <v>6.3</v>
      </c>
      <c r="AO58" s="448"/>
      <c r="AQ58" s="450"/>
      <c r="AR58" s="450"/>
      <c r="AS58" s="450"/>
    </row>
    <row r="59" spans="1:45" ht="15" customHeight="1">
      <c r="A59" s="365" t="str">
        <f>Rezultati!A80</f>
        <v>Returned</v>
      </c>
      <c r="B59" s="365" t="str">
        <f>Rezultati!B80</f>
        <v>Aleksandrs Aleksejevs</v>
      </c>
      <c r="C59" s="368">
        <v>0</v>
      </c>
      <c r="D59" s="368">
        <v>3</v>
      </c>
      <c r="E59" s="368">
        <v>0</v>
      </c>
      <c r="F59" s="368">
        <v>2</v>
      </c>
      <c r="G59" s="368">
        <v>1</v>
      </c>
      <c r="H59" s="368">
        <v>2</v>
      </c>
      <c r="I59" s="368">
        <v>0</v>
      </c>
      <c r="J59" s="368">
        <v>4</v>
      </c>
      <c r="K59" s="368">
        <v>2</v>
      </c>
      <c r="L59" s="368">
        <v>1</v>
      </c>
      <c r="M59" s="368">
        <v>2</v>
      </c>
      <c r="N59" s="368">
        <v>0</v>
      </c>
      <c r="O59" s="368">
        <v>0</v>
      </c>
      <c r="P59" s="368">
        <v>2</v>
      </c>
      <c r="Q59" s="368">
        <v>2</v>
      </c>
      <c r="R59" s="368">
        <v>1</v>
      </c>
      <c r="S59" s="368">
        <v>3</v>
      </c>
      <c r="T59" s="368">
        <v>2</v>
      </c>
      <c r="U59" s="368">
        <v>1</v>
      </c>
      <c r="V59" s="368">
        <v>3</v>
      </c>
      <c r="W59" s="368">
        <v>2</v>
      </c>
      <c r="X59" s="368">
        <v>3</v>
      </c>
      <c r="Y59" s="368">
        <v>1</v>
      </c>
      <c r="Z59" s="368">
        <v>0</v>
      </c>
      <c r="AA59" s="368">
        <v>1</v>
      </c>
      <c r="AB59" s="368">
        <v>2</v>
      </c>
      <c r="AC59" s="368">
        <v>1</v>
      </c>
      <c r="AD59" s="368">
        <v>1</v>
      </c>
      <c r="AE59" s="368"/>
      <c r="AF59" s="368"/>
      <c r="AG59" s="368"/>
      <c r="AH59" s="368"/>
      <c r="AI59" s="368"/>
      <c r="AJ59" s="368"/>
      <c r="AK59" s="368"/>
      <c r="AL59" s="368"/>
      <c r="AM59" s="370">
        <f>'spliti 4 aplis'!AL59+'spliti 4 aplis'!AK59+'spliti 4 aplis'!AJ59+'spliti 4 aplis'!AI59+'spliti 4 aplis'!AH59+'spliti 4 aplis'!AG59+'spliti 4 aplis'!AF59+'spliti 4 aplis'!AE59+'spliti 4 aplis'!AD59+'spliti 4 aplis'!AC59+'spliti 4 aplis'!AB59+'spliti 4 aplis'!AA59+'spliti 4 aplis'!Z59+'spliti 4 aplis'!Y59+'spliti 4 aplis'!X59+'spliti 4 aplis'!W59+'spliti 4 aplis'!V59+'spliti 4 aplis'!U59+'spliti 4 aplis'!T59+'spliti 4 aplis'!S59+'spliti 4 aplis'!R59+'spliti 4 aplis'!Q59+'spliti 4 aplis'!P59+'spliti 4 aplis'!O59+'spliti 4 aplis'!N59+'spliti 4 aplis'!M59+'spliti 4 aplis'!L59+'spliti 4 aplis'!K59+'spliti 4 aplis'!J59+'spliti 4 aplis'!I59+'spliti 4 aplis'!H59+'spliti 4 aplis'!G59+'spliti 4 aplis'!F59+'spliti 4 aplis'!E59+'spliti 4 aplis'!D59+'spliti 4 aplis'!C59</f>
        <v>42</v>
      </c>
      <c r="AN59" s="371">
        <f>'spliti 4 aplis'!AM59*0.3</f>
        <v>12.6</v>
      </c>
      <c r="AO59" s="448"/>
      <c r="AQ59" s="450"/>
      <c r="AR59" s="450"/>
      <c r="AS59" s="450"/>
    </row>
    <row r="60" spans="1:45" ht="15" customHeight="1">
      <c r="A60" s="365" t="str">
        <f>Rezultati!A81</f>
        <v>Returned</v>
      </c>
      <c r="B60" s="365" t="str">
        <f>Rezultati!B81</f>
        <v>aklais rezultāts</v>
      </c>
      <c r="C60" s="368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368"/>
      <c r="T60" s="368"/>
      <c r="U60" s="368"/>
      <c r="V60" s="368"/>
      <c r="W60" s="368"/>
      <c r="X60" s="368"/>
      <c r="Y60" s="368"/>
      <c r="Z60" s="368"/>
      <c r="AA60" s="368"/>
      <c r="AB60" s="368"/>
      <c r="AC60" s="368"/>
      <c r="AD60" s="368"/>
      <c r="AE60" s="368"/>
      <c r="AF60" s="368"/>
      <c r="AG60" s="368"/>
      <c r="AH60" s="368"/>
      <c r="AI60" s="368"/>
      <c r="AJ60" s="368"/>
      <c r="AK60" s="368"/>
      <c r="AL60" s="368"/>
      <c r="AM60" s="370">
        <f>'spliti 4 aplis'!AL60+'spliti 4 aplis'!AK60+'spliti 4 aplis'!AJ60+'spliti 4 aplis'!AI60+'spliti 4 aplis'!AH60+'spliti 4 aplis'!AG60+'spliti 4 aplis'!AF60+'spliti 4 aplis'!AE60+'spliti 4 aplis'!AD60+'spliti 4 aplis'!AC60+'spliti 4 aplis'!AB60+'spliti 4 aplis'!AA60+'spliti 4 aplis'!Z60+'spliti 4 aplis'!Y60+'spliti 4 aplis'!X60+'spliti 4 aplis'!W60+'spliti 4 aplis'!V60+'spliti 4 aplis'!U60+'spliti 4 aplis'!T60+'spliti 4 aplis'!S60+'spliti 4 aplis'!R60+'spliti 4 aplis'!Q60+'spliti 4 aplis'!P60+'spliti 4 aplis'!O60+'spliti 4 aplis'!N60+'spliti 4 aplis'!M60+'spliti 4 aplis'!L60+'spliti 4 aplis'!K60+'spliti 4 aplis'!J60+'spliti 4 aplis'!I60+'spliti 4 aplis'!H60+'spliti 4 aplis'!G60+'spliti 4 aplis'!F60+'spliti 4 aplis'!E60+'spliti 4 aplis'!D60+'spliti 4 aplis'!C60</f>
        <v>0</v>
      </c>
      <c r="AN60" s="371">
        <f>'spliti 4 aplis'!AM60*0.3</f>
        <v>0</v>
      </c>
      <c r="AO60" s="448"/>
      <c r="AQ60" s="450"/>
      <c r="AR60" s="450"/>
      <c r="AS60" s="450"/>
    </row>
    <row r="61" spans="1:45" ht="15" customHeight="1">
      <c r="A61" s="365" t="str">
        <f>Rezultati!A82</f>
        <v>Returned</v>
      </c>
      <c r="B61" s="365">
        <f>Rezultati!B82</f>
        <v>0</v>
      </c>
      <c r="C61" s="369"/>
      <c r="D61" s="369"/>
      <c r="E61" s="369"/>
      <c r="F61" s="369"/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369"/>
      <c r="Z61" s="369"/>
      <c r="AA61" s="369"/>
      <c r="AB61" s="369"/>
      <c r="AC61" s="369"/>
      <c r="AD61" s="369"/>
      <c r="AE61" s="369"/>
      <c r="AF61" s="369"/>
      <c r="AG61" s="369"/>
      <c r="AH61" s="369"/>
      <c r="AI61" s="369"/>
      <c r="AJ61" s="369"/>
      <c r="AK61" s="369"/>
      <c r="AL61" s="369"/>
      <c r="AM61" s="370">
        <f>'spliti 4 aplis'!AL61+'spliti 4 aplis'!AK61+'spliti 4 aplis'!AJ61+'spliti 4 aplis'!AI61+'spliti 4 aplis'!AH61+'spliti 4 aplis'!AG61+'spliti 4 aplis'!AF61+'spliti 4 aplis'!AE61+'spliti 4 aplis'!AD61+'spliti 4 aplis'!AC61+'spliti 4 aplis'!AB61+'spliti 4 aplis'!AA61+'spliti 4 aplis'!Z61+'spliti 4 aplis'!Y61+'spliti 4 aplis'!X61+'spliti 4 aplis'!W61+'spliti 4 aplis'!V61+'spliti 4 aplis'!U61+'spliti 4 aplis'!T61+'spliti 4 aplis'!S61+'spliti 4 aplis'!R61+'spliti 4 aplis'!Q61+'spliti 4 aplis'!P61+'spliti 4 aplis'!O61+'spliti 4 aplis'!N61+'spliti 4 aplis'!M61+'spliti 4 aplis'!L61+'spliti 4 aplis'!K61+'spliti 4 aplis'!J61+'spliti 4 aplis'!I61+'spliti 4 aplis'!H61+'spliti 4 aplis'!G61+'spliti 4 aplis'!F61+'spliti 4 aplis'!E61+'spliti 4 aplis'!D61+'spliti 4 aplis'!C61</f>
        <v>0</v>
      </c>
      <c r="AN61" s="371">
        <f>'spliti 4 aplis'!AM61*0.3</f>
        <v>0</v>
      </c>
      <c r="AO61" s="448"/>
      <c r="AQ61" s="450"/>
      <c r="AR61" s="450"/>
      <c r="AS61" s="450"/>
    </row>
    <row r="62" spans="1:45" ht="15">
      <c r="A62" s="357" t="str">
        <f>Rezultati!A85</f>
        <v>Korness</v>
      </c>
      <c r="B62" s="357">
        <f>Rezultati!B85</f>
        <v>0</v>
      </c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8"/>
      <c r="AJ62" s="358"/>
      <c r="AK62" s="358"/>
      <c r="AL62" s="358"/>
      <c r="AM62" s="359">
        <f>'spliti 4 aplis'!AL62+'spliti 4 aplis'!AK62+'spliti 4 aplis'!AJ62+'spliti 4 aplis'!AI62+'spliti 4 aplis'!AH62+'spliti 4 aplis'!AG62+'spliti 4 aplis'!AF62+'spliti 4 aplis'!AE62+'spliti 4 aplis'!AD62+'spliti 4 aplis'!AC62+'spliti 4 aplis'!AB62+'spliti 4 aplis'!AA62+'spliti 4 aplis'!Z62+'spliti 4 aplis'!Y62+'spliti 4 aplis'!X62+'spliti 4 aplis'!W62+'spliti 4 aplis'!V62+'spliti 4 aplis'!U62+'spliti 4 aplis'!T62+'spliti 4 aplis'!S62+'spliti 4 aplis'!R62+'spliti 4 aplis'!Q62+'spliti 4 aplis'!P62+'spliti 4 aplis'!O62+'spliti 4 aplis'!N62+'spliti 4 aplis'!M62+'spliti 4 aplis'!L62+'spliti 4 aplis'!K62+'spliti 4 aplis'!J62+'spliti 4 aplis'!I62+'spliti 4 aplis'!H62+'spliti 4 aplis'!G62+'spliti 4 aplis'!F62+'spliti 4 aplis'!E62+'spliti 4 aplis'!D62+'spliti 4 aplis'!C62</f>
        <v>0</v>
      </c>
      <c r="AN62" s="360">
        <f>'spliti 4 aplis'!AM62*0.3</f>
        <v>0</v>
      </c>
      <c r="AO62" s="449">
        <f>'spliti 4 aplis'!AN62+'spliti 4 aplis'!AN63+'spliti 4 aplis'!AN64+'spliti 4 aplis'!AN65+'spliti 4 aplis'!AN67+AN66</f>
        <v>37.5</v>
      </c>
      <c r="AQ62" s="450" t="s">
        <v>140</v>
      </c>
      <c r="AR62" s="450"/>
      <c r="AS62" s="450"/>
    </row>
    <row r="63" spans="1:45" ht="15" customHeight="1">
      <c r="A63" s="357" t="str">
        <f>Rezultati!A86</f>
        <v>Korness</v>
      </c>
      <c r="B63" s="357" t="str">
        <f>Rezultati!B86</f>
        <v>Gints Adakovskis</v>
      </c>
      <c r="C63" s="362">
        <v>3</v>
      </c>
      <c r="D63" s="362">
        <v>1</v>
      </c>
      <c r="E63" s="362">
        <v>1</v>
      </c>
      <c r="F63" s="362">
        <v>0</v>
      </c>
      <c r="G63" s="362">
        <v>1</v>
      </c>
      <c r="H63" s="362">
        <v>2</v>
      </c>
      <c r="I63" s="362">
        <v>1</v>
      </c>
      <c r="J63" s="362">
        <v>3</v>
      </c>
      <c r="K63" s="362">
        <v>1</v>
      </c>
      <c r="L63" s="362">
        <v>3</v>
      </c>
      <c r="M63" s="362">
        <v>1</v>
      </c>
      <c r="N63" s="362">
        <v>1</v>
      </c>
      <c r="O63" s="362">
        <v>1</v>
      </c>
      <c r="P63" s="362">
        <v>1</v>
      </c>
      <c r="Q63" s="362">
        <v>1</v>
      </c>
      <c r="R63" s="362">
        <v>0</v>
      </c>
      <c r="S63" s="362">
        <v>1</v>
      </c>
      <c r="T63" s="362">
        <v>0</v>
      </c>
      <c r="U63" s="362">
        <v>3</v>
      </c>
      <c r="V63" s="362">
        <v>1</v>
      </c>
      <c r="W63" s="362">
        <v>2</v>
      </c>
      <c r="X63" s="362">
        <v>0</v>
      </c>
      <c r="Y63" s="362">
        <v>0</v>
      </c>
      <c r="Z63" s="362">
        <v>1</v>
      </c>
      <c r="AA63" s="362">
        <v>1</v>
      </c>
      <c r="AB63" s="362">
        <v>1</v>
      </c>
      <c r="AC63" s="362">
        <v>1</v>
      </c>
      <c r="AD63" s="362">
        <v>0</v>
      </c>
      <c r="AE63" s="362"/>
      <c r="AF63" s="362"/>
      <c r="AG63" s="362"/>
      <c r="AH63" s="362"/>
      <c r="AI63" s="362"/>
      <c r="AJ63" s="362"/>
      <c r="AK63" s="362"/>
      <c r="AL63" s="362"/>
      <c r="AM63" s="359">
        <f>'spliti 4 aplis'!AL63+'spliti 4 aplis'!AK63+'spliti 4 aplis'!AJ63+'spliti 4 aplis'!AI63+'spliti 4 aplis'!AH63+'spliti 4 aplis'!AG63+'spliti 4 aplis'!AF63+'spliti 4 aplis'!AE63+'spliti 4 aplis'!AD63+'spliti 4 aplis'!AC63+'spliti 4 aplis'!AB63+'spliti 4 aplis'!AA63+'spliti 4 aplis'!Z63+'spliti 4 aplis'!Y63+'spliti 4 aplis'!X63+'spliti 4 aplis'!W63+'spliti 4 aplis'!V63+'spliti 4 aplis'!U63+'spliti 4 aplis'!T63+'spliti 4 aplis'!S63+'spliti 4 aplis'!R63+'spliti 4 aplis'!Q63+'spliti 4 aplis'!P63+'spliti 4 aplis'!O63+'spliti 4 aplis'!N63+'spliti 4 aplis'!M63+'spliti 4 aplis'!L63+'spliti 4 aplis'!K63+'spliti 4 aplis'!J63+'spliti 4 aplis'!I63+'spliti 4 aplis'!H63+'spliti 4 aplis'!G63+'spliti 4 aplis'!F63+'spliti 4 aplis'!E63+'spliti 4 aplis'!D63+'spliti 4 aplis'!C63</f>
        <v>32</v>
      </c>
      <c r="AN63" s="360">
        <f>'spliti 4 aplis'!AM63*0.3</f>
        <v>9.6</v>
      </c>
      <c r="AO63" s="449"/>
      <c r="AQ63" s="450"/>
      <c r="AR63" s="450"/>
      <c r="AS63" s="450"/>
    </row>
    <row r="64" spans="1:45" ht="15" customHeight="1">
      <c r="A64" s="357" t="str">
        <f>Rezultati!A87</f>
        <v>Korness</v>
      </c>
      <c r="B64" s="357" t="str">
        <f>Rezultati!B87</f>
        <v>Valdis Skudra</v>
      </c>
      <c r="C64" s="363">
        <v>0</v>
      </c>
      <c r="D64" s="363">
        <v>3</v>
      </c>
      <c r="E64" s="363">
        <v>3</v>
      </c>
      <c r="F64" s="363">
        <v>1</v>
      </c>
      <c r="G64" s="363">
        <v>2</v>
      </c>
      <c r="H64" s="363">
        <v>2</v>
      </c>
      <c r="I64" s="363">
        <v>4</v>
      </c>
      <c r="J64" s="363">
        <v>1</v>
      </c>
      <c r="K64" s="363">
        <v>1</v>
      </c>
      <c r="L64" s="363">
        <v>3</v>
      </c>
      <c r="M64" s="363">
        <v>3</v>
      </c>
      <c r="N64" s="363">
        <v>2</v>
      </c>
      <c r="O64" s="363">
        <v>3</v>
      </c>
      <c r="P64" s="363">
        <v>0</v>
      </c>
      <c r="Q64" s="363">
        <v>1</v>
      </c>
      <c r="R64" s="363">
        <v>0</v>
      </c>
      <c r="S64" s="363">
        <v>1</v>
      </c>
      <c r="T64" s="363">
        <v>2</v>
      </c>
      <c r="U64" s="363">
        <v>0</v>
      </c>
      <c r="V64" s="363">
        <v>3</v>
      </c>
      <c r="W64" s="363">
        <v>2</v>
      </c>
      <c r="X64" s="363">
        <v>5</v>
      </c>
      <c r="Y64" s="363">
        <v>2</v>
      </c>
      <c r="Z64" s="363">
        <v>3</v>
      </c>
      <c r="AA64" s="363">
        <v>0</v>
      </c>
      <c r="AB64" s="363">
        <v>1</v>
      </c>
      <c r="AC64" s="363">
        <v>1</v>
      </c>
      <c r="AD64" s="363">
        <v>1</v>
      </c>
      <c r="AE64" s="363"/>
      <c r="AF64" s="363"/>
      <c r="AG64" s="363"/>
      <c r="AH64" s="363"/>
      <c r="AI64" s="363"/>
      <c r="AJ64" s="363"/>
      <c r="AK64" s="363"/>
      <c r="AL64" s="363"/>
      <c r="AM64" s="359">
        <f>'spliti 4 aplis'!AL64+'spliti 4 aplis'!AK64+'spliti 4 aplis'!AJ64+'spliti 4 aplis'!AI64+'spliti 4 aplis'!AH64+'spliti 4 aplis'!AG64+'spliti 4 aplis'!AF64+'spliti 4 aplis'!AE64+'spliti 4 aplis'!AD64+'spliti 4 aplis'!AC64+'spliti 4 aplis'!AB64+'spliti 4 aplis'!AA64+'spliti 4 aplis'!Z64+'spliti 4 aplis'!Y64+'spliti 4 aplis'!X64+'spliti 4 aplis'!W64+'spliti 4 aplis'!V64+'spliti 4 aplis'!U64+'spliti 4 aplis'!T64+'spliti 4 aplis'!S64+'spliti 4 aplis'!R64+'spliti 4 aplis'!Q64+'spliti 4 aplis'!P64+'spliti 4 aplis'!O64+'spliti 4 aplis'!N64+'spliti 4 aplis'!M64+'spliti 4 aplis'!L64+'spliti 4 aplis'!K64+'spliti 4 aplis'!J64+'spliti 4 aplis'!I64+'spliti 4 aplis'!H64+'spliti 4 aplis'!G64+'spliti 4 aplis'!F64+'spliti 4 aplis'!E64+'spliti 4 aplis'!D64+'spliti 4 aplis'!C64</f>
        <v>50</v>
      </c>
      <c r="AN64" s="360">
        <f>'spliti 4 aplis'!AM64*0.3</f>
        <v>15</v>
      </c>
      <c r="AO64" s="449"/>
      <c r="AP64" s="35"/>
      <c r="AQ64" s="450"/>
      <c r="AR64" s="450"/>
      <c r="AS64" s="450"/>
    </row>
    <row r="65" spans="1:45" ht="15" customHeight="1">
      <c r="A65" s="357" t="str">
        <f>Rezultati!A88</f>
        <v>Korness</v>
      </c>
      <c r="B65" s="357" t="str">
        <f>Rezultati!B88</f>
        <v>Sigutis Briedis</v>
      </c>
      <c r="C65" s="363">
        <v>1</v>
      </c>
      <c r="D65" s="363">
        <v>0</v>
      </c>
      <c r="E65" s="363">
        <v>0</v>
      </c>
      <c r="F65" s="363">
        <v>1</v>
      </c>
      <c r="G65" s="363">
        <v>2</v>
      </c>
      <c r="H65" s="363">
        <v>1</v>
      </c>
      <c r="I65" s="363">
        <v>3</v>
      </c>
      <c r="J65" s="363">
        <v>0</v>
      </c>
      <c r="K65" s="363">
        <v>3</v>
      </c>
      <c r="L65" s="363">
        <v>2</v>
      </c>
      <c r="M65" s="363">
        <v>1</v>
      </c>
      <c r="N65" s="363">
        <v>2</v>
      </c>
      <c r="O65" s="363">
        <v>0</v>
      </c>
      <c r="P65" s="363">
        <v>3</v>
      </c>
      <c r="Q65" s="363">
        <v>4</v>
      </c>
      <c r="R65" s="363">
        <v>0</v>
      </c>
      <c r="S65" s="363">
        <v>3</v>
      </c>
      <c r="T65" s="363">
        <v>2</v>
      </c>
      <c r="U65" s="363">
        <v>2</v>
      </c>
      <c r="V65" s="363">
        <v>0</v>
      </c>
      <c r="W65" s="363">
        <v>1</v>
      </c>
      <c r="X65" s="363">
        <v>1</v>
      </c>
      <c r="Y65" s="363">
        <v>1</v>
      </c>
      <c r="Z65" s="363">
        <v>1</v>
      </c>
      <c r="AA65" s="363">
        <v>5</v>
      </c>
      <c r="AB65" s="363">
        <v>3</v>
      </c>
      <c r="AC65" s="363">
        <v>1</v>
      </c>
      <c r="AD65" s="363">
        <v>0</v>
      </c>
      <c r="AE65" s="363"/>
      <c r="AF65" s="363"/>
      <c r="AG65" s="363"/>
      <c r="AH65" s="363"/>
      <c r="AI65" s="363"/>
      <c r="AJ65" s="363"/>
      <c r="AK65" s="363"/>
      <c r="AL65" s="363"/>
      <c r="AM65" s="359">
        <f>'spliti 4 aplis'!AL65+'spliti 4 aplis'!AK65+'spliti 4 aplis'!AJ65+'spliti 4 aplis'!AI65+'spliti 4 aplis'!AH65+'spliti 4 aplis'!AG65+'spliti 4 aplis'!AF65+'spliti 4 aplis'!AE65+'spliti 4 aplis'!AD65+'spliti 4 aplis'!AC65+'spliti 4 aplis'!AB65+'spliti 4 aplis'!AA65+'spliti 4 aplis'!Z65+'spliti 4 aplis'!Y65+'spliti 4 aplis'!X65+'spliti 4 aplis'!W65+'spliti 4 aplis'!V65+'spliti 4 aplis'!U65+'spliti 4 aplis'!T65+'spliti 4 aplis'!S65+'spliti 4 aplis'!R65+'spliti 4 aplis'!Q65+'spliti 4 aplis'!P65+'spliti 4 aplis'!O65+'spliti 4 aplis'!N65+'spliti 4 aplis'!M65+'spliti 4 aplis'!L65+'spliti 4 aplis'!K65+'spliti 4 aplis'!J65+'spliti 4 aplis'!I65+'spliti 4 aplis'!H65+'spliti 4 aplis'!G65+'spliti 4 aplis'!F65+'spliti 4 aplis'!E65+'spliti 4 aplis'!D65+'spliti 4 aplis'!C65</f>
        <v>43</v>
      </c>
      <c r="AN65" s="360">
        <f>'spliti 4 aplis'!AM65*0.3</f>
        <v>12.9</v>
      </c>
      <c r="AO65" s="449"/>
      <c r="AP65" s="35"/>
      <c r="AQ65" s="450"/>
      <c r="AR65" s="450"/>
      <c r="AS65" s="450"/>
    </row>
    <row r="66" spans="1:45" ht="15" customHeight="1">
      <c r="A66" s="357" t="str">
        <f>Rezultati!A89</f>
        <v>Korness</v>
      </c>
      <c r="B66" s="357" t="str">
        <f>Rezultati!B89</f>
        <v>Jānis Adakovskis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364"/>
      <c r="P66" s="364"/>
      <c r="Q66" s="364"/>
      <c r="R66" s="364"/>
      <c r="S66" s="364"/>
      <c r="T66" s="364"/>
      <c r="U66" s="364"/>
      <c r="V66" s="364"/>
      <c r="W66" s="364"/>
      <c r="X66" s="364"/>
      <c r="Y66" s="364"/>
      <c r="Z66" s="364"/>
      <c r="AA66" s="364"/>
      <c r="AB66" s="364"/>
      <c r="AC66" s="364"/>
      <c r="AD66" s="364"/>
      <c r="AE66" s="364"/>
      <c r="AF66" s="364"/>
      <c r="AG66" s="364"/>
      <c r="AH66" s="364"/>
      <c r="AI66" s="364"/>
      <c r="AJ66" s="364"/>
      <c r="AK66" s="364"/>
      <c r="AL66" s="364"/>
      <c r="AM66" s="359">
        <f>'spliti 4 aplis'!AL66+'spliti 4 aplis'!AK66+'spliti 4 aplis'!AJ66+'spliti 4 aplis'!AI66+'spliti 4 aplis'!AH66+'spliti 4 aplis'!AG66+'spliti 4 aplis'!AF66+'spliti 4 aplis'!AE66+'spliti 4 aplis'!AD66+'spliti 4 aplis'!AC66+'spliti 4 aplis'!AB66+'spliti 4 aplis'!AA66+'spliti 4 aplis'!Z66+'spliti 4 aplis'!Y66+'spliti 4 aplis'!X66+'spliti 4 aplis'!W66+'spliti 4 aplis'!V66+'spliti 4 aplis'!U66+'spliti 4 aplis'!T66+'spliti 4 aplis'!S66+'spliti 4 aplis'!R66+'spliti 4 aplis'!Q66+'spliti 4 aplis'!P66+'spliti 4 aplis'!O66+'spliti 4 aplis'!N66+'spliti 4 aplis'!M66+'spliti 4 aplis'!L66+'spliti 4 aplis'!K66+'spliti 4 aplis'!J66+'spliti 4 aplis'!I66+'spliti 4 aplis'!H66+'spliti 4 aplis'!G66+'spliti 4 aplis'!F66+'spliti 4 aplis'!E66+'spliti 4 aplis'!D66+'spliti 4 aplis'!C66</f>
        <v>0</v>
      </c>
      <c r="AN66" s="360">
        <f>'spliti 4 aplis'!AM66*0.3</f>
        <v>0</v>
      </c>
      <c r="AO66" s="449"/>
      <c r="AP66" s="35"/>
      <c r="AQ66" s="450"/>
      <c r="AR66" s="450"/>
      <c r="AS66" s="450"/>
    </row>
    <row r="67" spans="1:45" ht="15" customHeight="1">
      <c r="A67" s="357" t="str">
        <f>Rezultati!A90</f>
        <v>Korness</v>
      </c>
      <c r="B67" s="357">
        <f>Rezultati!B90</f>
        <v>0</v>
      </c>
      <c r="C67" s="364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4"/>
      <c r="Z67" s="364"/>
      <c r="AA67" s="364"/>
      <c r="AB67" s="364"/>
      <c r="AC67" s="364"/>
      <c r="AD67" s="364"/>
      <c r="AE67" s="364"/>
      <c r="AF67" s="364"/>
      <c r="AG67" s="364"/>
      <c r="AH67" s="364"/>
      <c r="AI67" s="364"/>
      <c r="AJ67" s="364"/>
      <c r="AK67" s="364"/>
      <c r="AL67" s="364"/>
      <c r="AM67" s="359">
        <f>'spliti 4 aplis'!AL67+'spliti 4 aplis'!AK67+'spliti 4 aplis'!AJ67+'spliti 4 aplis'!AI67+'spliti 4 aplis'!AH67+'spliti 4 aplis'!AG67+'spliti 4 aplis'!AF67+'spliti 4 aplis'!AE67+'spliti 4 aplis'!AD67+'spliti 4 aplis'!AC67+'spliti 4 aplis'!AB67+'spliti 4 aplis'!AA67+'spliti 4 aplis'!Z67+'spliti 4 aplis'!Y67+'spliti 4 aplis'!X67+'spliti 4 aplis'!W67+'spliti 4 aplis'!V67+'spliti 4 aplis'!U67+'spliti 4 aplis'!T67+'spliti 4 aplis'!S67+'spliti 4 aplis'!R67+'spliti 4 aplis'!Q67+'spliti 4 aplis'!P67+'spliti 4 aplis'!O67+'spliti 4 aplis'!N67+'spliti 4 aplis'!M67+'spliti 4 aplis'!L67+'spliti 4 aplis'!K67+'spliti 4 aplis'!J67+'spliti 4 aplis'!I67+'spliti 4 aplis'!H67+'spliti 4 aplis'!G67+'spliti 4 aplis'!F67+'spliti 4 aplis'!E67+'spliti 4 aplis'!D67+'spliti 4 aplis'!C67</f>
        <v>0</v>
      </c>
      <c r="AN67" s="360">
        <f>'spliti 4 aplis'!AM67*0.3</f>
        <v>0</v>
      </c>
      <c r="AO67" s="449"/>
      <c r="AP67" s="35"/>
      <c r="AQ67" s="450"/>
      <c r="AR67" s="450"/>
      <c r="AS67" s="450"/>
    </row>
    <row r="68" spans="1:45" ht="15" customHeight="1">
      <c r="A68" s="365" t="str">
        <f>Rezultati!A92</f>
        <v>Universal Services</v>
      </c>
      <c r="B68" s="365" t="str">
        <f>Rezultati!B92</f>
        <v>Rihards Meijers</v>
      </c>
      <c r="C68" s="366">
        <v>1</v>
      </c>
      <c r="D68" s="366">
        <v>1</v>
      </c>
      <c r="E68" s="366">
        <v>1</v>
      </c>
      <c r="F68" s="366">
        <v>1</v>
      </c>
      <c r="G68" s="366">
        <v>0</v>
      </c>
      <c r="H68" s="366">
        <v>0</v>
      </c>
      <c r="I68" s="366">
        <v>1</v>
      </c>
      <c r="J68" s="366">
        <v>1</v>
      </c>
      <c r="K68" s="366">
        <v>2</v>
      </c>
      <c r="L68" s="366">
        <v>0</v>
      </c>
      <c r="M68" s="366">
        <v>4</v>
      </c>
      <c r="N68" s="366">
        <v>1</v>
      </c>
      <c r="O68" s="366">
        <v>1</v>
      </c>
      <c r="P68" s="366">
        <v>1</v>
      </c>
      <c r="Q68" s="366">
        <v>0</v>
      </c>
      <c r="R68" s="366">
        <v>0</v>
      </c>
      <c r="S68" s="366">
        <v>1</v>
      </c>
      <c r="T68" s="366">
        <v>1</v>
      </c>
      <c r="U68" s="366">
        <v>0</v>
      </c>
      <c r="V68" s="366">
        <v>1</v>
      </c>
      <c r="W68" s="366">
        <v>0</v>
      </c>
      <c r="X68" s="366">
        <v>2</v>
      </c>
      <c r="Y68" s="366">
        <v>0</v>
      </c>
      <c r="Z68" s="366">
        <v>0</v>
      </c>
      <c r="AA68" s="366">
        <v>0</v>
      </c>
      <c r="AB68" s="366">
        <v>2</v>
      </c>
      <c r="AC68" s="366">
        <v>0</v>
      </c>
      <c r="AD68" s="366">
        <v>1</v>
      </c>
      <c r="AE68" s="366"/>
      <c r="AF68" s="366"/>
      <c r="AG68" s="366"/>
      <c r="AH68" s="366"/>
      <c r="AI68" s="366"/>
      <c r="AJ68" s="366"/>
      <c r="AK68" s="366"/>
      <c r="AL68" s="366"/>
      <c r="AM68" s="370">
        <f>'spliti 4 aplis'!AL68+'spliti 4 aplis'!AK68+'spliti 4 aplis'!AJ68+'spliti 4 aplis'!AI68+'spliti 4 aplis'!AH68+'spliti 4 aplis'!AG68+'spliti 4 aplis'!AF68+'spliti 4 aplis'!AE68+'spliti 4 aplis'!AD68+'spliti 4 aplis'!AC68+'spliti 4 aplis'!AB68+'spliti 4 aplis'!AA68+'spliti 4 aplis'!Z68+'spliti 4 aplis'!Y68+'spliti 4 aplis'!X68+'spliti 4 aplis'!W68+'spliti 4 aplis'!V68+'spliti 4 aplis'!U68+'spliti 4 aplis'!T68+'spliti 4 aplis'!S68+'spliti 4 aplis'!R68+'spliti 4 aplis'!Q68+'spliti 4 aplis'!P68+'spliti 4 aplis'!O68+'spliti 4 aplis'!N68+'spliti 4 aplis'!M68+'spliti 4 aplis'!L68+'spliti 4 aplis'!K68+'spliti 4 aplis'!J68+'spliti 4 aplis'!I68+'spliti 4 aplis'!H68+'spliti 4 aplis'!G68+'spliti 4 aplis'!F68+'spliti 4 aplis'!E68+'spliti 4 aplis'!D68+'spliti 4 aplis'!C68</f>
        <v>23</v>
      </c>
      <c r="AN68" s="371">
        <f>'spliti 4 aplis'!AM68*0.3</f>
        <v>6.8999999999999995</v>
      </c>
      <c r="AO68" s="446">
        <f>'spliti 4 aplis'!AN68+'spliti 4 aplis'!AN69+'spliti 4 aplis'!AN70+'spliti 4 aplis'!AN71+'spliti 4 aplis'!AN72</f>
        <v>23.7</v>
      </c>
      <c r="AP68" s="35"/>
      <c r="AQ68" s="35"/>
      <c r="AR68" s="35"/>
      <c r="AS68" s="35"/>
    </row>
    <row r="69" spans="1:45" ht="15" customHeight="1">
      <c r="A69" s="365" t="str">
        <f>Rezultati!A93</f>
        <v>Universal Services</v>
      </c>
      <c r="B69" s="365" t="str">
        <f>Rezultati!B93</f>
        <v>Toms Remers</v>
      </c>
      <c r="C69" s="367">
        <v>1</v>
      </c>
      <c r="D69" s="367">
        <v>0</v>
      </c>
      <c r="E69" s="367">
        <v>1</v>
      </c>
      <c r="F69" s="367">
        <v>1</v>
      </c>
      <c r="G69" s="367">
        <v>0</v>
      </c>
      <c r="H69" s="367">
        <v>0</v>
      </c>
      <c r="I69" s="367">
        <v>1</v>
      </c>
      <c r="J69" s="367">
        <v>0</v>
      </c>
      <c r="K69" s="367">
        <v>2</v>
      </c>
      <c r="L69" s="367">
        <v>1</v>
      </c>
      <c r="M69" s="367">
        <v>2</v>
      </c>
      <c r="N69" s="367">
        <v>0</v>
      </c>
      <c r="O69" s="367">
        <v>0</v>
      </c>
      <c r="P69" s="367">
        <v>0</v>
      </c>
      <c r="Q69" s="367">
        <v>3</v>
      </c>
      <c r="R69" s="367">
        <v>1</v>
      </c>
      <c r="S69" s="367">
        <v>0</v>
      </c>
      <c r="T69" s="367">
        <v>1</v>
      </c>
      <c r="U69" s="367">
        <v>0</v>
      </c>
      <c r="V69" s="367">
        <v>0</v>
      </c>
      <c r="W69" s="367">
        <v>0</v>
      </c>
      <c r="X69" s="367">
        <v>2</v>
      </c>
      <c r="Y69" s="367">
        <v>2</v>
      </c>
      <c r="Z69" s="367">
        <v>1</v>
      </c>
      <c r="AA69" s="367"/>
      <c r="AB69" s="367"/>
      <c r="AC69" s="367"/>
      <c r="AD69" s="367"/>
      <c r="AE69" s="367"/>
      <c r="AF69" s="367"/>
      <c r="AG69" s="367"/>
      <c r="AH69" s="367"/>
      <c r="AI69" s="367"/>
      <c r="AJ69" s="367"/>
      <c r="AK69" s="367"/>
      <c r="AL69" s="367"/>
      <c r="AM69" s="370">
        <f>'spliti 4 aplis'!AL69+'spliti 4 aplis'!AK69+'spliti 4 aplis'!AJ69+'spliti 4 aplis'!AI69+'spliti 4 aplis'!AH69+'spliti 4 aplis'!AG69+'spliti 4 aplis'!AF69+'spliti 4 aplis'!AE69+'spliti 4 aplis'!AD69+'spliti 4 aplis'!AC69+'spliti 4 aplis'!AB69+'spliti 4 aplis'!AA69+'spliti 4 aplis'!Z69+'spliti 4 aplis'!Y69+'spliti 4 aplis'!X69+'spliti 4 aplis'!W69+'spliti 4 aplis'!V69+'spliti 4 aplis'!U69+'spliti 4 aplis'!T69+'spliti 4 aplis'!S69+'spliti 4 aplis'!R69+'spliti 4 aplis'!Q69+'spliti 4 aplis'!P69+'spliti 4 aplis'!O69+'spliti 4 aplis'!N69+'spliti 4 aplis'!M69+'spliti 4 aplis'!L69+'spliti 4 aplis'!K69+'spliti 4 aplis'!J69+'spliti 4 aplis'!I69+'spliti 4 aplis'!H69+'spliti 4 aplis'!G69+'spliti 4 aplis'!F69+'spliti 4 aplis'!E69+'spliti 4 aplis'!D69+'spliti 4 aplis'!C69</f>
        <v>19</v>
      </c>
      <c r="AN69" s="371">
        <f>'spliti 4 aplis'!AM69*0.3</f>
        <v>5.7</v>
      </c>
      <c r="AO69" s="446"/>
      <c r="AP69" s="35"/>
      <c r="AQ69" s="35"/>
      <c r="AR69" s="35"/>
      <c r="AS69" s="35"/>
    </row>
    <row r="70" spans="1:45" ht="15" customHeight="1">
      <c r="A70" s="365" t="str">
        <f>Rezultati!A94</f>
        <v>Universal Services</v>
      </c>
      <c r="B70" s="365" t="str">
        <f>Rezultati!B97</f>
        <v>Matīss Mūrnieks</v>
      </c>
      <c r="C70" s="368"/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>
        <v>2</v>
      </c>
      <c r="P70" s="368">
        <v>0</v>
      </c>
      <c r="Q70" s="368">
        <v>1</v>
      </c>
      <c r="R70" s="368">
        <v>1</v>
      </c>
      <c r="S70" s="368"/>
      <c r="T70" s="368"/>
      <c r="U70" s="368"/>
      <c r="V70" s="368"/>
      <c r="W70" s="368"/>
      <c r="X70" s="368"/>
      <c r="Y70" s="368"/>
      <c r="Z70" s="368"/>
      <c r="AA70" s="368">
        <v>2</v>
      </c>
      <c r="AB70" s="368">
        <v>1</v>
      </c>
      <c r="AC70" s="368">
        <v>1</v>
      </c>
      <c r="AD70" s="368">
        <v>2</v>
      </c>
      <c r="AE70" s="368"/>
      <c r="AF70" s="368"/>
      <c r="AG70" s="368"/>
      <c r="AH70" s="368"/>
      <c r="AI70" s="368"/>
      <c r="AJ70" s="368"/>
      <c r="AK70" s="368"/>
      <c r="AL70" s="368"/>
      <c r="AM70" s="370">
        <f>'spliti 4 aplis'!AL70+'spliti 4 aplis'!AK70+'spliti 4 aplis'!AJ70+'spliti 4 aplis'!AI70+'spliti 4 aplis'!AH70+'spliti 4 aplis'!AG70+'spliti 4 aplis'!AF70+'spliti 4 aplis'!AE70+'spliti 4 aplis'!AD70+'spliti 4 aplis'!AC70+'spliti 4 aplis'!AB70+'spliti 4 aplis'!AA70+'spliti 4 aplis'!Z70+'spliti 4 aplis'!Y70+'spliti 4 aplis'!X70+'spliti 4 aplis'!W70+'spliti 4 aplis'!V70+'spliti 4 aplis'!U70+'spliti 4 aplis'!T70+'spliti 4 aplis'!S70+'spliti 4 aplis'!R70+'spliti 4 aplis'!Q70+'spliti 4 aplis'!P70+'spliti 4 aplis'!O70+'spliti 4 aplis'!N70+'spliti 4 aplis'!M70+'spliti 4 aplis'!L70+'spliti 4 aplis'!K70+'spliti 4 aplis'!J70+'spliti 4 aplis'!I70+'spliti 4 aplis'!H70+'spliti 4 aplis'!G70+'spliti 4 aplis'!F70+'spliti 4 aplis'!E70+'spliti 4 aplis'!D70+'spliti 4 aplis'!C70</f>
        <v>10</v>
      </c>
      <c r="AN70" s="371">
        <f>'spliti 4 aplis'!AM70*0.3</f>
        <v>3</v>
      </c>
      <c r="AO70" s="446"/>
      <c r="AP70" s="35"/>
      <c r="AQ70" s="35"/>
      <c r="AR70" s="35"/>
      <c r="AS70" s="35"/>
    </row>
    <row r="71" spans="1:45" ht="15" customHeight="1">
      <c r="A71" s="365" t="str">
        <f>Rezultati!A95</f>
        <v>Universal Services</v>
      </c>
      <c r="B71" s="365" t="str">
        <f>Rezultati!B95</f>
        <v>Eduārds Kobiļuks</v>
      </c>
      <c r="C71" s="368">
        <v>2</v>
      </c>
      <c r="D71" s="368">
        <v>1</v>
      </c>
      <c r="E71" s="368">
        <v>0</v>
      </c>
      <c r="F71" s="368">
        <v>0</v>
      </c>
      <c r="G71" s="368">
        <v>0</v>
      </c>
      <c r="H71" s="368">
        <v>1</v>
      </c>
      <c r="I71" s="368">
        <v>0</v>
      </c>
      <c r="J71" s="368">
        <v>0</v>
      </c>
      <c r="K71" s="368">
        <v>0</v>
      </c>
      <c r="L71" s="368">
        <v>0</v>
      </c>
      <c r="M71" s="368">
        <v>2</v>
      </c>
      <c r="N71" s="368">
        <v>1</v>
      </c>
      <c r="O71" s="368"/>
      <c r="P71" s="368"/>
      <c r="Q71" s="368"/>
      <c r="R71" s="368"/>
      <c r="S71" s="368"/>
      <c r="T71" s="368"/>
      <c r="U71" s="368"/>
      <c r="V71" s="368"/>
      <c r="W71" s="368">
        <v>1</v>
      </c>
      <c r="X71" s="368">
        <v>2</v>
      </c>
      <c r="Y71" s="368">
        <v>1</v>
      </c>
      <c r="Z71" s="368">
        <v>3</v>
      </c>
      <c r="AA71" s="368">
        <v>1</v>
      </c>
      <c r="AB71" s="368">
        <v>2</v>
      </c>
      <c r="AC71" s="368">
        <v>1</v>
      </c>
      <c r="AD71" s="368">
        <v>1</v>
      </c>
      <c r="AE71" s="368"/>
      <c r="AF71" s="368"/>
      <c r="AG71" s="368"/>
      <c r="AH71" s="368"/>
      <c r="AI71" s="368"/>
      <c r="AJ71" s="368"/>
      <c r="AK71" s="368"/>
      <c r="AL71" s="368"/>
      <c r="AM71" s="370">
        <f>'spliti 4 aplis'!AL71+'spliti 4 aplis'!AK71+'spliti 4 aplis'!AJ71+'spliti 4 aplis'!AI71+'spliti 4 aplis'!AH71+'spliti 4 aplis'!AG71+'spliti 4 aplis'!AF71+'spliti 4 aplis'!AE71+'spliti 4 aplis'!AD71+'spliti 4 aplis'!AC71+'spliti 4 aplis'!AB71+'spliti 4 aplis'!AA71+'spliti 4 aplis'!Z71+'spliti 4 aplis'!Y71+'spliti 4 aplis'!X71+'spliti 4 aplis'!W71+'spliti 4 aplis'!V71+'spliti 4 aplis'!U71+'spliti 4 aplis'!T71+'spliti 4 aplis'!S71+'spliti 4 aplis'!R71+'spliti 4 aplis'!Q71+'spliti 4 aplis'!P71+'spliti 4 aplis'!O71+'spliti 4 aplis'!N71+'spliti 4 aplis'!M71+'spliti 4 aplis'!L71+'spliti 4 aplis'!K71+'spliti 4 aplis'!J71+'spliti 4 aplis'!I71+'spliti 4 aplis'!H71+'spliti 4 aplis'!G71+'spliti 4 aplis'!F71+'spliti 4 aplis'!E71+'spliti 4 aplis'!D71+'spliti 4 aplis'!C71</f>
        <v>19</v>
      </c>
      <c r="AN71" s="371">
        <f>'spliti 4 aplis'!AM71*0.3</f>
        <v>5.7</v>
      </c>
      <c r="AO71" s="446"/>
      <c r="AP71" s="35"/>
      <c r="AQ71" s="35"/>
      <c r="AR71" s="35"/>
      <c r="AS71" s="35"/>
    </row>
    <row r="72" spans="1:45" ht="15" customHeight="1">
      <c r="A72" s="365" t="str">
        <f>Rezultati!A96</f>
        <v>Universal Services</v>
      </c>
      <c r="B72" s="365" t="str">
        <f>Rezultati!B98</f>
        <v>Kristaps Stepans</v>
      </c>
      <c r="C72" s="369"/>
      <c r="D72" s="369"/>
      <c r="E72" s="369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>
        <v>3</v>
      </c>
      <c r="T72" s="369">
        <v>2</v>
      </c>
      <c r="U72" s="369">
        <v>1</v>
      </c>
      <c r="V72" s="369">
        <v>2</v>
      </c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I72" s="369"/>
      <c r="AJ72" s="369"/>
      <c r="AK72" s="369"/>
      <c r="AL72" s="369"/>
      <c r="AM72" s="370">
        <f>'spliti 4 aplis'!AL72+'spliti 4 aplis'!AK72+'spliti 4 aplis'!AJ72+'spliti 4 aplis'!AI72+'spliti 4 aplis'!AH72+'spliti 4 aplis'!AG72+'spliti 4 aplis'!AF72+'spliti 4 aplis'!AE72+'spliti 4 aplis'!AD72+'spliti 4 aplis'!AC72+'spliti 4 aplis'!AB72+'spliti 4 aplis'!AA72+'spliti 4 aplis'!Z72+'spliti 4 aplis'!Y72+'spliti 4 aplis'!X72+'spliti 4 aplis'!W72+'spliti 4 aplis'!V72+'spliti 4 aplis'!U72+'spliti 4 aplis'!T72+'spliti 4 aplis'!S72+'spliti 4 aplis'!R72+'spliti 4 aplis'!Q72+'spliti 4 aplis'!P72+'spliti 4 aplis'!O72+'spliti 4 aplis'!N72+'spliti 4 aplis'!M72+'spliti 4 aplis'!L72+'spliti 4 aplis'!K72+'spliti 4 aplis'!J72+'spliti 4 aplis'!I72+'spliti 4 aplis'!H72+'spliti 4 aplis'!G72+'spliti 4 aplis'!F72+'spliti 4 aplis'!E72+'spliti 4 aplis'!D72+'spliti 4 aplis'!C72</f>
        <v>8</v>
      </c>
      <c r="AN72" s="371">
        <f>'spliti 4 aplis'!AM72*0.3</f>
        <v>2.4</v>
      </c>
      <c r="AO72" s="446"/>
      <c r="AP72" s="35"/>
      <c r="AQ72" s="35"/>
      <c r="AR72" s="35"/>
      <c r="AS72" s="35"/>
    </row>
    <row r="73" spans="1:45" ht="15" customHeight="1">
      <c r="A73" s="357" t="str">
        <f>Rezultati!A99</f>
        <v>ŠAR-A</v>
      </c>
      <c r="B73" s="357" t="str">
        <f>Rezultati!B99</f>
        <v>Oļegs Kirevičevs</v>
      </c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358"/>
      <c r="O73" s="358"/>
      <c r="P73" s="358"/>
      <c r="Q73" s="358"/>
      <c r="R73" s="358"/>
      <c r="S73" s="358"/>
      <c r="T73" s="358"/>
      <c r="U73" s="358"/>
      <c r="V73" s="358"/>
      <c r="W73" s="358"/>
      <c r="X73" s="358"/>
      <c r="Y73" s="358"/>
      <c r="Z73" s="358"/>
      <c r="AA73" s="358"/>
      <c r="AB73" s="358"/>
      <c r="AC73" s="358"/>
      <c r="AD73" s="358"/>
      <c r="AE73" s="358"/>
      <c r="AF73" s="358"/>
      <c r="AG73" s="358"/>
      <c r="AH73" s="358"/>
      <c r="AI73" s="358"/>
      <c r="AJ73" s="358"/>
      <c r="AK73" s="358"/>
      <c r="AL73" s="358"/>
      <c r="AM73" s="359">
        <f>'spliti 4 aplis'!AL73+'spliti 4 aplis'!AK73+'spliti 4 aplis'!AJ73+'spliti 4 aplis'!AI73+'spliti 4 aplis'!AH73+'spliti 4 aplis'!AG73+'spliti 4 aplis'!AF73+'spliti 4 aplis'!AE73+'spliti 4 aplis'!AD73+'spliti 4 aplis'!AC73+'spliti 4 aplis'!AB73+'spliti 4 aplis'!AA73+'spliti 4 aplis'!Z73+'spliti 4 aplis'!Y73+'spliti 4 aplis'!X73+'spliti 4 aplis'!W73+'spliti 4 aplis'!V73+'spliti 4 aplis'!U73+'spliti 4 aplis'!T73+'spliti 4 aplis'!S73+'spliti 4 aplis'!R73+'spliti 4 aplis'!Q73+'spliti 4 aplis'!P73+'spliti 4 aplis'!O73+'spliti 4 aplis'!N73+'spliti 4 aplis'!M73+'spliti 4 aplis'!L73+'spliti 4 aplis'!K73+'spliti 4 aplis'!J73+'spliti 4 aplis'!I73+'spliti 4 aplis'!H73+'spliti 4 aplis'!G73+'spliti 4 aplis'!F73+'spliti 4 aplis'!E73+'spliti 4 aplis'!D73+'spliti 4 aplis'!C73</f>
        <v>0</v>
      </c>
      <c r="AN73" s="360">
        <f>'spliti 4 aplis'!AM73*0.3</f>
        <v>0</v>
      </c>
      <c r="AO73" s="447">
        <f>AN73+AN74+AN75+AN76+AN77+AN78+AN79</f>
        <v>28.799999999999997</v>
      </c>
      <c r="AP73" s="35"/>
      <c r="AQ73" s="35"/>
      <c r="AR73" s="35"/>
      <c r="AS73" s="35"/>
    </row>
    <row r="74" spans="1:45" ht="15" customHeight="1">
      <c r="A74" s="357" t="str">
        <f>Rezultati!A100</f>
        <v>ŠAR-A</v>
      </c>
      <c r="B74" s="357" t="str">
        <f>Rezultati!B100</f>
        <v>Jānis Surna</v>
      </c>
      <c r="C74" s="362"/>
      <c r="D74" s="362"/>
      <c r="E74" s="362"/>
      <c r="F74" s="362"/>
      <c r="G74" s="362"/>
      <c r="H74" s="362"/>
      <c r="I74" s="362"/>
      <c r="J74" s="362"/>
      <c r="K74" s="362"/>
      <c r="L74" s="362"/>
      <c r="M74" s="362"/>
      <c r="N74" s="362"/>
      <c r="O74" s="362"/>
      <c r="P74" s="362"/>
      <c r="Q74" s="362"/>
      <c r="R74" s="362"/>
      <c r="S74" s="362"/>
      <c r="T74" s="362"/>
      <c r="U74" s="362"/>
      <c r="V74" s="362"/>
      <c r="W74" s="362"/>
      <c r="X74" s="362"/>
      <c r="Y74" s="362"/>
      <c r="Z74" s="362"/>
      <c r="AA74" s="362"/>
      <c r="AB74" s="362"/>
      <c r="AC74" s="362"/>
      <c r="AD74" s="362"/>
      <c r="AE74" s="362"/>
      <c r="AF74" s="362"/>
      <c r="AG74" s="362"/>
      <c r="AH74" s="362"/>
      <c r="AI74" s="362"/>
      <c r="AJ74" s="362"/>
      <c r="AK74" s="362"/>
      <c r="AL74" s="362"/>
      <c r="AM74" s="359">
        <f>'spliti 4 aplis'!AL74+'spliti 4 aplis'!AK74+'spliti 4 aplis'!AJ74+'spliti 4 aplis'!AI74+'spliti 4 aplis'!AH74+'spliti 4 aplis'!AG74+'spliti 4 aplis'!AF74+'spliti 4 aplis'!AE74+'spliti 4 aplis'!AD74+'spliti 4 aplis'!AC74+'spliti 4 aplis'!AB74+'spliti 4 aplis'!AA74+'spliti 4 aplis'!Z74+'spliti 4 aplis'!Y74+'spliti 4 aplis'!X74+'spliti 4 aplis'!W74+'spliti 4 aplis'!V74+'spliti 4 aplis'!U74+'spliti 4 aplis'!T74+'spliti 4 aplis'!S74+'spliti 4 aplis'!R74+'spliti 4 aplis'!Q74+'spliti 4 aplis'!P74+'spliti 4 aplis'!O74+'spliti 4 aplis'!N74+'spliti 4 aplis'!M74+'spliti 4 aplis'!L74+'spliti 4 aplis'!K74+'spliti 4 aplis'!J74+'spliti 4 aplis'!I74+'spliti 4 aplis'!H74+'spliti 4 aplis'!G74+'spliti 4 aplis'!F74+'spliti 4 aplis'!E74+'spliti 4 aplis'!D74+'spliti 4 aplis'!C74</f>
        <v>0</v>
      </c>
      <c r="AN74" s="360">
        <f>'spliti 4 aplis'!AM74*0.3</f>
        <v>0</v>
      </c>
      <c r="AO74" s="447"/>
      <c r="AP74" s="35"/>
      <c r="AQ74" s="35"/>
      <c r="AR74" s="35"/>
      <c r="AS74" s="35"/>
    </row>
    <row r="75" spans="1:45" ht="15" customHeight="1">
      <c r="A75" s="357" t="str">
        <f>Rezultati!A101</f>
        <v>ŠAR-A</v>
      </c>
      <c r="B75" s="357" t="str">
        <f>Rezultati!B101</f>
        <v>Jurijs Bokums jun</v>
      </c>
      <c r="C75" s="363">
        <v>1</v>
      </c>
      <c r="D75" s="363">
        <v>1</v>
      </c>
      <c r="E75" s="363">
        <v>1</v>
      </c>
      <c r="F75" s="363">
        <v>1</v>
      </c>
      <c r="G75" s="363">
        <v>2</v>
      </c>
      <c r="H75" s="363">
        <v>2</v>
      </c>
      <c r="I75" s="363">
        <v>0</v>
      </c>
      <c r="J75" s="363">
        <v>1</v>
      </c>
      <c r="K75" s="363">
        <v>2</v>
      </c>
      <c r="L75" s="363">
        <v>1</v>
      </c>
      <c r="M75" s="363">
        <v>1</v>
      </c>
      <c r="N75" s="363">
        <v>2</v>
      </c>
      <c r="O75" s="363">
        <v>0</v>
      </c>
      <c r="P75" s="363">
        <v>1</v>
      </c>
      <c r="Q75" s="363">
        <v>3</v>
      </c>
      <c r="R75" s="363">
        <v>1</v>
      </c>
      <c r="S75" s="363">
        <v>0</v>
      </c>
      <c r="T75" s="363">
        <v>1</v>
      </c>
      <c r="U75" s="363">
        <v>0</v>
      </c>
      <c r="V75" s="363">
        <v>0</v>
      </c>
      <c r="W75" s="363">
        <v>1</v>
      </c>
      <c r="X75" s="363">
        <v>0</v>
      </c>
      <c r="Y75" s="363">
        <v>1</v>
      </c>
      <c r="Z75" s="363">
        <v>0</v>
      </c>
      <c r="AA75" s="363">
        <v>0</v>
      </c>
      <c r="AB75" s="363">
        <v>0</v>
      </c>
      <c r="AC75" s="363">
        <v>1</v>
      </c>
      <c r="AD75" s="363">
        <v>1</v>
      </c>
      <c r="AE75" s="363"/>
      <c r="AF75" s="363"/>
      <c r="AG75" s="363"/>
      <c r="AH75" s="363"/>
      <c r="AI75" s="363"/>
      <c r="AJ75" s="363"/>
      <c r="AK75" s="363"/>
      <c r="AL75" s="363"/>
      <c r="AM75" s="359">
        <f>'spliti 4 aplis'!AL75+'spliti 4 aplis'!AK75+'spliti 4 aplis'!AJ75+'spliti 4 aplis'!AI75+'spliti 4 aplis'!AH75+'spliti 4 aplis'!AG75+'spliti 4 aplis'!AF75+'spliti 4 aplis'!AE75+'spliti 4 aplis'!AD75+'spliti 4 aplis'!AC75+'spliti 4 aplis'!AB75+'spliti 4 aplis'!AA75+'spliti 4 aplis'!Z75+'spliti 4 aplis'!Y75+'spliti 4 aplis'!X75+'spliti 4 aplis'!W75+'spliti 4 aplis'!V75+'spliti 4 aplis'!U75+'spliti 4 aplis'!T75+'spliti 4 aplis'!S75+'spliti 4 aplis'!R75+'spliti 4 aplis'!Q75+'spliti 4 aplis'!P75+'spliti 4 aplis'!O75+'spliti 4 aplis'!N75+'spliti 4 aplis'!M75+'spliti 4 aplis'!L75+'spliti 4 aplis'!K75+'spliti 4 aplis'!J75+'spliti 4 aplis'!I75+'spliti 4 aplis'!H75+'spliti 4 aplis'!G75+'spliti 4 aplis'!F75+'spliti 4 aplis'!E75+'spliti 4 aplis'!D75+'spliti 4 aplis'!C75</f>
        <v>25</v>
      </c>
      <c r="AN75" s="360">
        <f>'spliti 4 aplis'!AM75*0.3</f>
        <v>7.5</v>
      </c>
      <c r="AO75" s="447"/>
      <c r="AP75" s="35"/>
      <c r="AQ75" s="35"/>
      <c r="AR75" s="35"/>
      <c r="AS75" s="35"/>
    </row>
    <row r="76" spans="1:45" ht="15" customHeight="1">
      <c r="A76" s="357" t="str">
        <f>Rezultati!A102</f>
        <v>ŠAR-A</v>
      </c>
      <c r="B76" s="357" t="str">
        <f>Rezultati!B102</f>
        <v>Maksims Jemeļjanovs</v>
      </c>
      <c r="C76" s="363"/>
      <c r="D76" s="363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3"/>
      <c r="AE76" s="363"/>
      <c r="AF76" s="363"/>
      <c r="AG76" s="363"/>
      <c r="AH76" s="363"/>
      <c r="AI76" s="363"/>
      <c r="AJ76" s="363"/>
      <c r="AK76" s="363"/>
      <c r="AL76" s="363"/>
      <c r="AM76" s="359">
        <f>'spliti 4 aplis'!AL76+'spliti 4 aplis'!AK76+'spliti 4 aplis'!AJ76+'spliti 4 aplis'!AI76+'spliti 4 aplis'!AH76+'spliti 4 aplis'!AG76+'spliti 4 aplis'!AF76+'spliti 4 aplis'!AE76+'spliti 4 aplis'!AD76+'spliti 4 aplis'!AC76+'spliti 4 aplis'!AB76+'spliti 4 aplis'!AA76+'spliti 4 aplis'!Z76+'spliti 4 aplis'!Y76+'spliti 4 aplis'!X76+'spliti 4 aplis'!W76+'spliti 4 aplis'!V76+'spliti 4 aplis'!U76+'spliti 4 aplis'!T76+'spliti 4 aplis'!S76+'spliti 4 aplis'!R76+'spliti 4 aplis'!Q76+'spliti 4 aplis'!P76+'spliti 4 aplis'!O76+'spliti 4 aplis'!N76+'spliti 4 aplis'!M76+'spliti 4 aplis'!L76+'spliti 4 aplis'!K76+'spliti 4 aplis'!J76+'spliti 4 aplis'!I76+'spliti 4 aplis'!H76+'spliti 4 aplis'!G76+'spliti 4 aplis'!F76+'spliti 4 aplis'!E76+'spliti 4 aplis'!D76+'spliti 4 aplis'!C76</f>
        <v>0</v>
      </c>
      <c r="AN76" s="360">
        <f>'spliti 4 aplis'!AM76*0.3</f>
        <v>0</v>
      </c>
      <c r="AO76" s="447"/>
      <c r="AP76" s="35"/>
      <c r="AQ76" s="35"/>
      <c r="AR76" s="35"/>
      <c r="AS76" s="35"/>
    </row>
    <row r="77" spans="1:45" ht="15" customHeight="1">
      <c r="A77" s="357" t="str">
        <f>Rezultati!A103</f>
        <v>ŠAR-A</v>
      </c>
      <c r="B77" s="357" t="str">
        <f>Rezultati!B103</f>
        <v>Svetlana Jemeļjanova</v>
      </c>
      <c r="C77" s="364">
        <v>1</v>
      </c>
      <c r="D77" s="364">
        <v>3</v>
      </c>
      <c r="E77" s="364">
        <v>0</v>
      </c>
      <c r="F77" s="364">
        <v>2</v>
      </c>
      <c r="G77" s="364">
        <v>2</v>
      </c>
      <c r="H77" s="364">
        <v>2</v>
      </c>
      <c r="I77" s="364">
        <v>0</v>
      </c>
      <c r="J77" s="364">
        <v>1</v>
      </c>
      <c r="K77" s="364">
        <v>2</v>
      </c>
      <c r="L77" s="364">
        <v>1</v>
      </c>
      <c r="M77" s="364">
        <v>1</v>
      </c>
      <c r="N77" s="364">
        <v>1</v>
      </c>
      <c r="O77" s="364">
        <v>1</v>
      </c>
      <c r="P77" s="364">
        <v>0</v>
      </c>
      <c r="Q77" s="364">
        <v>0</v>
      </c>
      <c r="R77" s="364">
        <v>1</v>
      </c>
      <c r="S77" s="364">
        <v>0</v>
      </c>
      <c r="T77" s="364">
        <v>2</v>
      </c>
      <c r="U77" s="364">
        <v>2</v>
      </c>
      <c r="V77" s="364">
        <v>1</v>
      </c>
      <c r="W77" s="364">
        <v>1</v>
      </c>
      <c r="X77" s="364">
        <v>2</v>
      </c>
      <c r="Y77" s="364">
        <v>1</v>
      </c>
      <c r="Z77" s="364">
        <v>1</v>
      </c>
      <c r="AA77" s="364">
        <v>3</v>
      </c>
      <c r="AB77" s="364">
        <v>4</v>
      </c>
      <c r="AC77" s="364">
        <v>2</v>
      </c>
      <c r="AD77" s="364">
        <v>2</v>
      </c>
      <c r="AE77" s="364"/>
      <c r="AF77" s="364"/>
      <c r="AG77" s="364"/>
      <c r="AH77" s="364"/>
      <c r="AI77" s="364"/>
      <c r="AJ77" s="364"/>
      <c r="AK77" s="364"/>
      <c r="AL77" s="364"/>
      <c r="AM77" s="359">
        <f>'spliti 4 aplis'!AL77+'spliti 4 aplis'!AK77+'spliti 4 aplis'!AJ77+'spliti 4 aplis'!AI77+'spliti 4 aplis'!AH77+'spliti 4 aplis'!AG77+'spliti 4 aplis'!AF77+'spliti 4 aplis'!AE77+'spliti 4 aplis'!AD77+'spliti 4 aplis'!AC77+'spliti 4 aplis'!AB77+'spliti 4 aplis'!AA77+'spliti 4 aplis'!Z77+'spliti 4 aplis'!Y77+'spliti 4 aplis'!X77+'spliti 4 aplis'!W77+'spliti 4 aplis'!V77+'spliti 4 aplis'!U77+'spliti 4 aplis'!T77+'spliti 4 aplis'!S77+'spliti 4 aplis'!R77+'spliti 4 aplis'!Q77+'spliti 4 aplis'!P77+'spliti 4 aplis'!O77+'spliti 4 aplis'!N77+'spliti 4 aplis'!M77+'spliti 4 aplis'!L77+'spliti 4 aplis'!K77+'spliti 4 aplis'!J77+'spliti 4 aplis'!I77+'spliti 4 aplis'!H77+'spliti 4 aplis'!G77+'spliti 4 aplis'!F77+'spliti 4 aplis'!E77+'spliti 4 aplis'!D77+'spliti 4 aplis'!C77</f>
        <v>39</v>
      </c>
      <c r="AN77" s="360">
        <f>'spliti 4 aplis'!AM77*0.3</f>
        <v>11.7</v>
      </c>
      <c r="AO77" s="447"/>
      <c r="AP77" s="35"/>
      <c r="AQ77" s="35"/>
      <c r="AR77" s="35"/>
      <c r="AS77" s="35"/>
    </row>
    <row r="78" spans="1:45" ht="15" customHeight="1">
      <c r="A78" s="357" t="str">
        <f>Rezultati!A104</f>
        <v>ŠAR-A</v>
      </c>
      <c r="B78" s="357" t="str">
        <f>Rezultati!B105</f>
        <v>Šarlote Stariņa</v>
      </c>
      <c r="C78" s="364"/>
      <c r="D78" s="364"/>
      <c r="E78" s="364"/>
      <c r="F78" s="364"/>
      <c r="G78" s="364">
        <v>2</v>
      </c>
      <c r="H78" s="364">
        <v>2</v>
      </c>
      <c r="I78" s="364">
        <v>2</v>
      </c>
      <c r="J78" s="364">
        <v>3</v>
      </c>
      <c r="K78" s="364">
        <v>0</v>
      </c>
      <c r="L78" s="364">
        <v>0</v>
      </c>
      <c r="M78" s="364">
        <v>2</v>
      </c>
      <c r="N78" s="364">
        <v>0</v>
      </c>
      <c r="O78" s="364">
        <v>2</v>
      </c>
      <c r="P78" s="364">
        <v>2</v>
      </c>
      <c r="Q78" s="364">
        <v>0</v>
      </c>
      <c r="R78" s="364">
        <v>1</v>
      </c>
      <c r="S78" s="364">
        <v>1</v>
      </c>
      <c r="T78" s="364">
        <v>0</v>
      </c>
      <c r="U78" s="364">
        <v>1</v>
      </c>
      <c r="V78" s="364">
        <v>1</v>
      </c>
      <c r="W78" s="364">
        <v>1</v>
      </c>
      <c r="X78" s="364">
        <v>2</v>
      </c>
      <c r="Y78" s="364">
        <v>3</v>
      </c>
      <c r="Z78" s="364">
        <v>0</v>
      </c>
      <c r="AA78" s="364">
        <v>1</v>
      </c>
      <c r="AB78" s="364">
        <v>2</v>
      </c>
      <c r="AC78" s="364">
        <v>2</v>
      </c>
      <c r="AD78" s="364">
        <v>2</v>
      </c>
      <c r="AE78" s="364"/>
      <c r="AF78" s="364"/>
      <c r="AG78" s="364"/>
      <c r="AH78" s="364"/>
      <c r="AI78" s="364"/>
      <c r="AJ78" s="364"/>
      <c r="AK78" s="364"/>
      <c r="AL78" s="364"/>
      <c r="AM78" s="359">
        <f>'spliti 4 aplis'!AL78+'spliti 4 aplis'!AK78+'spliti 4 aplis'!AJ78+'spliti 4 aplis'!AI78+'spliti 4 aplis'!AH78+'spliti 4 aplis'!AG78+'spliti 4 aplis'!AF78+'spliti 4 aplis'!AE78+'spliti 4 aplis'!AD78+'spliti 4 aplis'!AC78+'spliti 4 aplis'!AB78+'spliti 4 aplis'!AA78+'spliti 4 aplis'!Z78+'spliti 4 aplis'!Y78+'spliti 4 aplis'!X78+'spliti 4 aplis'!W78+'spliti 4 aplis'!V78+'spliti 4 aplis'!U78+'spliti 4 aplis'!T78+'spliti 4 aplis'!S78+'spliti 4 aplis'!R78+'spliti 4 aplis'!Q78+'spliti 4 aplis'!P78+'spliti 4 aplis'!O78+'spliti 4 aplis'!N78+'spliti 4 aplis'!M78+'spliti 4 aplis'!L78+'spliti 4 aplis'!K78+'spliti 4 aplis'!J78+'spliti 4 aplis'!I78+'spliti 4 aplis'!H78+'spliti 4 aplis'!G78+'spliti 4 aplis'!F78+'spliti 4 aplis'!E78+'spliti 4 aplis'!D78+'spliti 4 aplis'!C78</f>
        <v>32</v>
      </c>
      <c r="AN78" s="360">
        <f>'spliti 4 aplis'!AM78*0.3</f>
        <v>9.6</v>
      </c>
      <c r="AO78" s="447"/>
      <c r="AP78" s="35"/>
      <c r="AQ78" s="35"/>
      <c r="AR78" s="35"/>
      <c r="AS78" s="35"/>
    </row>
    <row r="79" spans="1:45" ht="15" hidden="1" customHeight="1">
      <c r="A79" s="357" t="str">
        <f>Rezultati!A106</f>
        <v>ŠAR-A</v>
      </c>
      <c r="B79" s="357">
        <f>Rezultati!B106</f>
        <v>0</v>
      </c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  <c r="AA79" s="358"/>
      <c r="AB79" s="358"/>
      <c r="AC79" s="358"/>
      <c r="AD79" s="358"/>
      <c r="AE79" s="358"/>
      <c r="AF79" s="358"/>
      <c r="AG79" s="358"/>
      <c r="AH79" s="358"/>
      <c r="AI79" s="358"/>
      <c r="AJ79" s="358"/>
      <c r="AK79" s="358"/>
      <c r="AL79" s="358"/>
      <c r="AM79" s="359">
        <f>'spliti 4 aplis'!AL79+'spliti 4 aplis'!AK79+'spliti 4 aplis'!AJ79+'spliti 4 aplis'!AI79+'spliti 4 aplis'!AH79+'spliti 4 aplis'!AG79+'spliti 4 aplis'!AF79+'spliti 4 aplis'!AE79+'spliti 4 aplis'!AD79+'spliti 4 aplis'!AC79+'spliti 4 aplis'!AB79+'spliti 4 aplis'!AA79+'spliti 4 aplis'!Z79+'spliti 4 aplis'!Y79+'spliti 4 aplis'!X79+'spliti 4 aplis'!W79+'spliti 4 aplis'!V79+'spliti 4 aplis'!U79+'spliti 4 aplis'!T79+'spliti 4 aplis'!S79+'spliti 4 aplis'!R79+'spliti 4 aplis'!Q79+'spliti 4 aplis'!P79+'spliti 4 aplis'!O79+'spliti 4 aplis'!N79+'spliti 4 aplis'!M79+'spliti 4 aplis'!L79+'spliti 4 aplis'!K79+'spliti 4 aplis'!J79+'spliti 4 aplis'!I79+'spliti 4 aplis'!H79+'spliti 4 aplis'!G79+'spliti 4 aplis'!F79+'spliti 4 aplis'!E79+'spliti 4 aplis'!D79+'spliti 4 aplis'!C79</f>
        <v>0</v>
      </c>
      <c r="AN79" s="360">
        <f>'spliti 4 aplis'!AM79*0.3</f>
        <v>0</v>
      </c>
      <c r="AO79" s="447"/>
      <c r="AP79" s="35"/>
      <c r="AQ79" s="35"/>
      <c r="AR79" s="35"/>
      <c r="AS79" s="35"/>
    </row>
    <row r="80" spans="1:45" ht="15" customHeight="1">
      <c r="A80" s="365" t="str">
        <f>Rezultati!A107</f>
        <v>NB – 2</v>
      </c>
      <c r="B80" s="365" t="str">
        <f>Rezultati!B107</f>
        <v>Ilona Ozola</v>
      </c>
      <c r="C80" s="367">
        <v>1</v>
      </c>
      <c r="D80" s="367">
        <v>1</v>
      </c>
      <c r="E80" s="367">
        <v>1</v>
      </c>
      <c r="F80" s="367">
        <v>1</v>
      </c>
      <c r="G80" s="367"/>
      <c r="H80" s="367"/>
      <c r="I80" s="367"/>
      <c r="J80" s="367"/>
      <c r="K80" s="367">
        <v>3</v>
      </c>
      <c r="L80" s="367">
        <v>0</v>
      </c>
      <c r="M80" s="367">
        <v>1</v>
      </c>
      <c r="N80" s="367">
        <v>5</v>
      </c>
      <c r="O80" s="367"/>
      <c r="P80" s="367"/>
      <c r="Q80" s="367"/>
      <c r="R80" s="367"/>
      <c r="S80" s="367">
        <v>2</v>
      </c>
      <c r="T80" s="367">
        <v>2</v>
      </c>
      <c r="U80" s="367">
        <v>1</v>
      </c>
      <c r="V80" s="367">
        <v>0</v>
      </c>
      <c r="W80" s="367"/>
      <c r="X80" s="367"/>
      <c r="Y80" s="367"/>
      <c r="Z80" s="367"/>
      <c r="AA80" s="367"/>
      <c r="AB80" s="367"/>
      <c r="AC80" s="367"/>
      <c r="AD80" s="367"/>
      <c r="AE80" s="367"/>
      <c r="AF80" s="367"/>
      <c r="AG80" s="367"/>
      <c r="AH80" s="367"/>
      <c r="AI80" s="367"/>
      <c r="AJ80" s="367"/>
      <c r="AK80" s="367"/>
      <c r="AL80" s="367"/>
      <c r="AM80" s="370">
        <f>'spliti 4 aplis'!AL80+'spliti 4 aplis'!AK80+'spliti 4 aplis'!AJ80+'spliti 4 aplis'!AI80+'spliti 4 aplis'!AH80+'spliti 4 aplis'!AG80+'spliti 4 aplis'!AF80+'spliti 4 aplis'!AE80+'spliti 4 aplis'!AD80+'spliti 4 aplis'!AC80+'spliti 4 aplis'!AB80+'spliti 4 aplis'!AA80+'spliti 4 aplis'!Z80+'spliti 4 aplis'!Y80+'spliti 4 aplis'!X80+'spliti 4 aplis'!W80+'spliti 4 aplis'!V80+'spliti 4 aplis'!U80+'spliti 4 aplis'!T80+'spliti 4 aplis'!S80+'spliti 4 aplis'!R80+'spliti 4 aplis'!Q80+'spliti 4 aplis'!P80+'spliti 4 aplis'!O80+'spliti 4 aplis'!N80+'spliti 4 aplis'!M80+'spliti 4 aplis'!L80+'spliti 4 aplis'!K80+'spliti 4 aplis'!J80+'spliti 4 aplis'!I80+'spliti 4 aplis'!H80+'spliti 4 aplis'!G80+'spliti 4 aplis'!F80+'spliti 4 aplis'!E80+'spliti 4 aplis'!D80+'spliti 4 aplis'!C80</f>
        <v>18</v>
      </c>
      <c r="AN80" s="371">
        <f>'spliti 4 aplis'!AM80*0.3</f>
        <v>5.3999999999999995</v>
      </c>
      <c r="AO80" s="448">
        <f>'spliti 4 aplis'!AN80+'spliti 4 aplis'!AN81+'spliti 4 aplis'!AN82+'spliti 4 aplis'!AN83+'spliti 4 aplis'!AN85+AN84</f>
        <v>26.1</v>
      </c>
      <c r="AP80" s="35"/>
      <c r="AQ80" s="35"/>
      <c r="AR80" s="35"/>
      <c r="AS80" s="35"/>
    </row>
    <row r="81" spans="1:45" ht="15" customHeight="1">
      <c r="A81" s="365" t="str">
        <f>Rezultati!A108</f>
        <v>NB – 2</v>
      </c>
      <c r="B81" s="365" t="str">
        <f>Rezultati!B108</f>
        <v>Natālija Rizņika</v>
      </c>
      <c r="C81" s="368"/>
      <c r="D81" s="368"/>
      <c r="E81" s="368"/>
      <c r="F81" s="368"/>
      <c r="G81" s="368">
        <v>1</v>
      </c>
      <c r="H81" s="368">
        <v>0</v>
      </c>
      <c r="I81" s="368">
        <v>0</v>
      </c>
      <c r="J81" s="368">
        <v>3</v>
      </c>
      <c r="K81" s="368">
        <v>1</v>
      </c>
      <c r="L81" s="368">
        <v>0</v>
      </c>
      <c r="M81" s="368">
        <v>1</v>
      </c>
      <c r="N81" s="368">
        <v>1</v>
      </c>
      <c r="O81" s="368"/>
      <c r="P81" s="368"/>
      <c r="Q81" s="368"/>
      <c r="R81" s="368"/>
      <c r="S81" s="368"/>
      <c r="T81" s="368"/>
      <c r="U81" s="368"/>
      <c r="V81" s="368"/>
      <c r="W81" s="368">
        <v>2</v>
      </c>
      <c r="X81" s="368">
        <v>3</v>
      </c>
      <c r="Y81" s="368">
        <v>0</v>
      </c>
      <c r="Z81" s="368">
        <v>2</v>
      </c>
      <c r="AA81" s="368"/>
      <c r="AB81" s="368"/>
      <c r="AC81" s="368"/>
      <c r="AD81" s="368"/>
      <c r="AE81" s="368"/>
      <c r="AF81" s="368"/>
      <c r="AG81" s="368"/>
      <c r="AH81" s="368"/>
      <c r="AI81" s="368"/>
      <c r="AJ81" s="368"/>
      <c r="AK81" s="368"/>
      <c r="AL81" s="368"/>
      <c r="AM81" s="370">
        <f>'spliti 4 aplis'!AL81+'spliti 4 aplis'!AK81+'spliti 4 aplis'!AJ81+'spliti 4 aplis'!AI81+'spliti 4 aplis'!AH81+'spliti 4 aplis'!AG81+'spliti 4 aplis'!AF81+'spliti 4 aplis'!AE81+'spliti 4 aplis'!AD81+'spliti 4 aplis'!AC81+'spliti 4 aplis'!AB81+'spliti 4 aplis'!AA81+'spliti 4 aplis'!Z81+'spliti 4 aplis'!Y81+'spliti 4 aplis'!X81+'spliti 4 aplis'!W81+'spliti 4 aplis'!V81+'spliti 4 aplis'!U81+'spliti 4 aplis'!T81+'spliti 4 aplis'!S81+'spliti 4 aplis'!R81+'spliti 4 aplis'!Q81+'spliti 4 aplis'!P81+'spliti 4 aplis'!O81+'spliti 4 aplis'!N81+'spliti 4 aplis'!M81+'spliti 4 aplis'!L81+'spliti 4 aplis'!K81+'spliti 4 aplis'!J81+'spliti 4 aplis'!I81+'spliti 4 aplis'!H81+'spliti 4 aplis'!G81+'spliti 4 aplis'!F81+'spliti 4 aplis'!E81+'spliti 4 aplis'!D81+'spliti 4 aplis'!C81</f>
        <v>14</v>
      </c>
      <c r="AN81" s="371">
        <f>'spliti 4 aplis'!AM81*0.3</f>
        <v>4.2</v>
      </c>
      <c r="AO81" s="448"/>
      <c r="AP81" s="35"/>
      <c r="AQ81" s="35"/>
      <c r="AR81" s="35"/>
      <c r="AS81" s="35"/>
    </row>
    <row r="82" spans="1:45" ht="15" customHeight="1">
      <c r="A82" s="365" t="str">
        <f>Rezultati!A109</f>
        <v>NB – 2</v>
      </c>
      <c r="B82" s="365" t="str">
        <f>Rezultati!B109</f>
        <v>Anita Valdmane</v>
      </c>
      <c r="C82" s="369"/>
      <c r="D82" s="369"/>
      <c r="E82" s="369"/>
      <c r="F82" s="369"/>
      <c r="G82" s="369">
        <v>0</v>
      </c>
      <c r="H82" s="369">
        <v>0</v>
      </c>
      <c r="I82" s="369">
        <v>1</v>
      </c>
      <c r="J82" s="369">
        <v>2</v>
      </c>
      <c r="K82" s="369"/>
      <c r="L82" s="369"/>
      <c r="M82" s="369"/>
      <c r="N82" s="369"/>
      <c r="O82" s="369">
        <v>0</v>
      </c>
      <c r="P82" s="369">
        <v>1</v>
      </c>
      <c r="Q82" s="369">
        <v>0</v>
      </c>
      <c r="R82" s="369">
        <v>0</v>
      </c>
      <c r="S82" s="369">
        <v>0</v>
      </c>
      <c r="T82" s="369">
        <v>1</v>
      </c>
      <c r="U82" s="369">
        <v>2</v>
      </c>
      <c r="V82" s="369">
        <v>2</v>
      </c>
      <c r="W82" s="369">
        <v>1</v>
      </c>
      <c r="X82" s="369">
        <v>2</v>
      </c>
      <c r="Y82" s="369">
        <v>1</v>
      </c>
      <c r="Z82" s="369">
        <v>2</v>
      </c>
      <c r="AA82" s="369">
        <v>1</v>
      </c>
      <c r="AB82" s="369">
        <v>1</v>
      </c>
      <c r="AC82" s="369">
        <v>2</v>
      </c>
      <c r="AD82" s="369">
        <v>0</v>
      </c>
      <c r="AE82" s="368"/>
      <c r="AF82" s="368"/>
      <c r="AG82" s="368"/>
      <c r="AH82" s="368"/>
      <c r="AI82" s="368"/>
      <c r="AJ82" s="368"/>
      <c r="AK82" s="368"/>
      <c r="AL82" s="368"/>
      <c r="AM82" s="370">
        <f>'spliti 4 aplis'!AL82+'spliti 4 aplis'!AK82+'spliti 4 aplis'!AJ82+'spliti 4 aplis'!AI82+'spliti 4 aplis'!AH82+'spliti 4 aplis'!AG82+'spliti 4 aplis'!AF82+'spliti 4 aplis'!AE82+'spliti 4 aplis'!AD82+'spliti 4 aplis'!AC82+'spliti 4 aplis'!AB82+'spliti 4 aplis'!AA82+'spliti 4 aplis'!Z82+'spliti 4 aplis'!Y82+'spliti 4 aplis'!X82+'spliti 4 aplis'!W82+'spliti 4 aplis'!V82+'spliti 4 aplis'!U82+'spliti 4 aplis'!T82+'spliti 4 aplis'!S82+'spliti 4 aplis'!R82+'spliti 4 aplis'!Q82+'spliti 4 aplis'!P82+'spliti 4 aplis'!O82+'spliti 4 aplis'!N82+'spliti 4 aplis'!M82+'spliti 4 aplis'!L82+'spliti 4 aplis'!K82+'spliti 4 aplis'!J82+'spliti 4 aplis'!I82+'spliti 4 aplis'!H82+'spliti 4 aplis'!G82+'spliti 4 aplis'!F82+'spliti 4 aplis'!E82+'spliti 4 aplis'!D82+'spliti 4 aplis'!C82</f>
        <v>19</v>
      </c>
      <c r="AN82" s="371">
        <f>'spliti 4 aplis'!AM82*0.3</f>
        <v>5.7</v>
      </c>
      <c r="AO82" s="448"/>
      <c r="AP82" s="35"/>
      <c r="AQ82" s="35"/>
      <c r="AR82" s="35"/>
      <c r="AS82" s="35"/>
    </row>
    <row r="83" spans="1:45" ht="15" customHeight="1">
      <c r="A83" s="365" t="str">
        <f>Rezultati!A110</f>
        <v>NB – 2</v>
      </c>
      <c r="B83" s="372" t="str">
        <f>Rezultati!B110</f>
        <v>Guntārs Beisons</v>
      </c>
      <c r="C83" s="373">
        <v>2</v>
      </c>
      <c r="D83" s="373">
        <v>0</v>
      </c>
      <c r="E83" s="373">
        <v>1</v>
      </c>
      <c r="F83" s="373">
        <v>0</v>
      </c>
      <c r="G83" s="373">
        <v>2</v>
      </c>
      <c r="H83" s="373">
        <v>1</v>
      </c>
      <c r="I83" s="373">
        <v>0</v>
      </c>
      <c r="J83" s="373">
        <v>2</v>
      </c>
      <c r="K83" s="373">
        <v>0</v>
      </c>
      <c r="L83" s="373">
        <v>0</v>
      </c>
      <c r="M83" s="373">
        <v>0</v>
      </c>
      <c r="N83" s="373">
        <v>1</v>
      </c>
      <c r="O83" s="373">
        <v>0</v>
      </c>
      <c r="P83" s="373">
        <v>1</v>
      </c>
      <c r="Q83" s="373">
        <v>1</v>
      </c>
      <c r="R83" s="373">
        <v>0</v>
      </c>
      <c r="S83" s="373">
        <v>2</v>
      </c>
      <c r="T83" s="373">
        <v>1</v>
      </c>
      <c r="U83" s="373">
        <v>1</v>
      </c>
      <c r="V83" s="373">
        <v>1</v>
      </c>
      <c r="W83" s="373">
        <v>2</v>
      </c>
      <c r="X83" s="373">
        <v>3</v>
      </c>
      <c r="Y83" s="373">
        <v>1</v>
      </c>
      <c r="Z83" s="373">
        <v>3</v>
      </c>
      <c r="AA83" s="373">
        <v>1</v>
      </c>
      <c r="AB83" s="373">
        <v>1</v>
      </c>
      <c r="AC83" s="373">
        <v>2</v>
      </c>
      <c r="AD83" s="373">
        <v>2</v>
      </c>
      <c r="AE83" s="374"/>
      <c r="AF83" s="369"/>
      <c r="AG83" s="369"/>
      <c r="AH83" s="369"/>
      <c r="AI83" s="369"/>
      <c r="AJ83" s="369"/>
      <c r="AK83" s="369"/>
      <c r="AL83" s="369"/>
      <c r="AM83" s="370">
        <f>'spliti 4 aplis'!AL83+'spliti 4 aplis'!AK83+'spliti 4 aplis'!AJ83+'spliti 4 aplis'!AI83+'spliti 4 aplis'!AH83+'spliti 4 aplis'!AG83+'spliti 4 aplis'!AF83+'spliti 4 aplis'!AE83+'spliti 4 aplis'!AD83+'spliti 4 aplis'!AC83+'spliti 4 aplis'!AB83+'spliti 4 aplis'!AA83+'spliti 4 aplis'!Z83+'spliti 4 aplis'!Y83+'spliti 4 aplis'!X83+'spliti 4 aplis'!W83+'spliti 4 aplis'!V83+'spliti 4 aplis'!U83+'spliti 4 aplis'!T83+'spliti 4 aplis'!S83+'spliti 4 aplis'!R83+'spliti 4 aplis'!Q83+'spliti 4 aplis'!P83+'spliti 4 aplis'!O83+'spliti 4 aplis'!N83+'spliti 4 aplis'!M83+'spliti 4 aplis'!L83+'spliti 4 aplis'!K83+'spliti 4 aplis'!J83+'spliti 4 aplis'!I83+'spliti 4 aplis'!H83+'spliti 4 aplis'!G83+'spliti 4 aplis'!F83+'spliti 4 aplis'!E83+'spliti 4 aplis'!D83+'spliti 4 aplis'!C83</f>
        <v>31</v>
      </c>
      <c r="AN83" s="371">
        <f>'spliti 4 aplis'!AM83*0.3</f>
        <v>9.2999999999999989</v>
      </c>
      <c r="AO83" s="448"/>
      <c r="AP83" s="35"/>
      <c r="AQ83" s="35"/>
      <c r="AR83" s="35"/>
      <c r="AS83" s="35"/>
    </row>
    <row r="84" spans="1:45" ht="15" customHeight="1">
      <c r="A84" s="365" t="str">
        <f>Rezultati!A114</f>
        <v>NB – 2</v>
      </c>
      <c r="B84" s="365" t="str">
        <f>Rezultati!B111</f>
        <v>Pavels Isats</v>
      </c>
      <c r="C84" s="375">
        <v>1</v>
      </c>
      <c r="D84" s="375">
        <v>0</v>
      </c>
      <c r="E84" s="375">
        <v>1</v>
      </c>
      <c r="F84" s="375">
        <v>1</v>
      </c>
      <c r="G84" s="375"/>
      <c r="H84" s="375"/>
      <c r="I84" s="375"/>
      <c r="J84" s="375"/>
      <c r="K84" s="375"/>
      <c r="L84" s="375"/>
      <c r="M84" s="375"/>
      <c r="N84" s="375"/>
      <c r="O84" s="375">
        <v>0</v>
      </c>
      <c r="P84" s="375">
        <v>0</v>
      </c>
      <c r="Q84" s="375">
        <v>0</v>
      </c>
      <c r="R84" s="375">
        <v>1</v>
      </c>
      <c r="S84" s="375"/>
      <c r="T84" s="375"/>
      <c r="U84" s="375"/>
      <c r="V84" s="375"/>
      <c r="W84" s="375"/>
      <c r="X84" s="375"/>
      <c r="Y84" s="375"/>
      <c r="Z84" s="375"/>
      <c r="AA84" s="375">
        <v>0</v>
      </c>
      <c r="AB84" s="375">
        <v>1</v>
      </c>
      <c r="AC84" s="375">
        <v>0</v>
      </c>
      <c r="AD84" s="375">
        <v>0</v>
      </c>
      <c r="AE84" s="375"/>
      <c r="AF84" s="375"/>
      <c r="AG84" s="375"/>
      <c r="AH84" s="375"/>
      <c r="AI84" s="375"/>
      <c r="AJ84" s="375"/>
      <c r="AK84" s="375"/>
      <c r="AL84" s="375"/>
      <c r="AM84" s="370">
        <f>'spliti 4 aplis'!AL84+'spliti 4 aplis'!AK84+'spliti 4 aplis'!AJ84+'spliti 4 aplis'!AI84+'spliti 4 aplis'!AH84+'spliti 4 aplis'!AG84+'spliti 4 aplis'!AF84+'spliti 4 aplis'!AE84+'spliti 4 aplis'!AD84+'spliti 4 aplis'!AC84+'spliti 4 aplis'!AB84+'spliti 4 aplis'!AA84+'spliti 4 aplis'!Z84+'spliti 4 aplis'!Y84+'spliti 4 aplis'!X84+'spliti 4 aplis'!W84+'spliti 4 aplis'!V84+'spliti 4 aplis'!U84+'spliti 4 aplis'!T84+'spliti 4 aplis'!S84+'spliti 4 aplis'!R84+'spliti 4 aplis'!Q84+'spliti 4 aplis'!P84+'spliti 4 aplis'!O84+'spliti 4 aplis'!N84+'spliti 4 aplis'!M84+'spliti 4 aplis'!L84+'spliti 4 aplis'!K84+'spliti 4 aplis'!J84+'spliti 4 aplis'!I84+'spliti 4 aplis'!H84+'spliti 4 aplis'!G84+'spliti 4 aplis'!F84+'spliti 4 aplis'!E84+'spliti 4 aplis'!D84+'spliti 4 aplis'!C84</f>
        <v>5</v>
      </c>
      <c r="AN84" s="371">
        <f>'spliti 4 aplis'!AM84*0.3</f>
        <v>1.5</v>
      </c>
      <c r="AO84" s="448"/>
      <c r="AP84" s="35"/>
      <c r="AQ84" s="35"/>
      <c r="AR84" s="35"/>
      <c r="AS84" s="35"/>
    </row>
    <row r="85" spans="1:45" ht="15" customHeight="1">
      <c r="A85" s="365" t="str">
        <f>Rezultati!A111</f>
        <v>NB – 2</v>
      </c>
      <c r="B85" s="365">
        <f>Rezultati!B112</f>
        <v>0</v>
      </c>
      <c r="C85" s="366"/>
      <c r="D85" s="366"/>
      <c r="E85" s="366"/>
      <c r="F85" s="366"/>
      <c r="G85" s="366"/>
      <c r="H85" s="366"/>
      <c r="I85" s="366"/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6"/>
      <c r="AJ85" s="366"/>
      <c r="AK85" s="366"/>
      <c r="AL85" s="366"/>
      <c r="AM85" s="370">
        <f>'spliti 4 aplis'!AL85+'spliti 4 aplis'!AK85+'spliti 4 aplis'!AJ85+'spliti 4 aplis'!AI85+'spliti 4 aplis'!AH85+'spliti 4 aplis'!AG85+'spliti 4 aplis'!AF85+'spliti 4 aplis'!AE85+'spliti 4 aplis'!AD85+'spliti 4 aplis'!AC85+'spliti 4 aplis'!AB85+'spliti 4 aplis'!AA85+'spliti 4 aplis'!Z85+'spliti 4 aplis'!Y85+'spliti 4 aplis'!X85+'spliti 4 aplis'!W85+'spliti 4 aplis'!V85+'spliti 4 aplis'!U85+'spliti 4 aplis'!T85+'spliti 4 aplis'!S85+'spliti 4 aplis'!R85+'spliti 4 aplis'!Q85+'spliti 4 aplis'!P85+'spliti 4 aplis'!O85+'spliti 4 aplis'!N85+'spliti 4 aplis'!M85+'spliti 4 aplis'!L85+'spliti 4 aplis'!K85+'spliti 4 aplis'!J85+'spliti 4 aplis'!I85+'spliti 4 aplis'!H85+'spliti 4 aplis'!G85+'spliti 4 aplis'!F85+'spliti 4 aplis'!E85+'spliti 4 aplis'!D85+'spliti 4 aplis'!C85</f>
        <v>0</v>
      </c>
      <c r="AN85" s="371">
        <f>'spliti 4 aplis'!AM85*0.3</f>
        <v>0</v>
      </c>
      <c r="AO85" s="448"/>
      <c r="AP85" s="35"/>
      <c r="AQ85" s="35"/>
      <c r="AR85" s="35"/>
      <c r="AS85" s="35"/>
    </row>
    <row r="86" spans="1:45" ht="15" customHeight="1">
      <c r="A86" s="357" t="str">
        <f>Rezultati!A115</f>
        <v>NB-1</v>
      </c>
      <c r="B86" s="357" t="str">
        <f>Rezultati!B115</f>
        <v>Ainars Gilberts</v>
      </c>
      <c r="C86" s="362"/>
      <c r="D86" s="362"/>
      <c r="E86" s="362"/>
      <c r="F86" s="362"/>
      <c r="G86" s="362"/>
      <c r="H86" s="362"/>
      <c r="I86" s="362"/>
      <c r="J86" s="362"/>
      <c r="K86" s="362"/>
      <c r="L86" s="362"/>
      <c r="M86" s="362"/>
      <c r="N86" s="362"/>
      <c r="O86" s="362">
        <v>1</v>
      </c>
      <c r="P86" s="362">
        <v>1</v>
      </c>
      <c r="Q86" s="362">
        <v>0</v>
      </c>
      <c r="R86" s="362">
        <v>1</v>
      </c>
      <c r="S86" s="362"/>
      <c r="T86" s="362"/>
      <c r="U86" s="362"/>
      <c r="V86" s="362"/>
      <c r="W86" s="362"/>
      <c r="X86" s="362"/>
      <c r="Y86" s="362"/>
      <c r="Z86" s="362"/>
      <c r="AA86" s="362"/>
      <c r="AB86" s="362"/>
      <c r="AC86" s="362"/>
      <c r="AD86" s="362"/>
      <c r="AE86" s="362"/>
      <c r="AF86" s="362"/>
      <c r="AG86" s="362"/>
      <c r="AH86" s="362"/>
      <c r="AI86" s="362"/>
      <c r="AJ86" s="362"/>
      <c r="AK86" s="362"/>
      <c r="AL86" s="362"/>
      <c r="AM86" s="359">
        <f>'spliti 4 aplis'!AL86+'spliti 4 aplis'!AK86+'spliti 4 aplis'!AJ86+'spliti 4 aplis'!AI86+'spliti 4 aplis'!AH86+'spliti 4 aplis'!AG86+'spliti 4 aplis'!AF86+'spliti 4 aplis'!AE86+'spliti 4 aplis'!AD86+'spliti 4 aplis'!AC86+'spliti 4 aplis'!AB86+'spliti 4 aplis'!AA86+'spliti 4 aplis'!Z86+'spliti 4 aplis'!Y86+'spliti 4 aplis'!X86+'spliti 4 aplis'!W86+'spliti 4 aplis'!V86+'spliti 4 aplis'!U86+'spliti 4 aplis'!T86+'spliti 4 aplis'!S86+'spliti 4 aplis'!R86+'spliti 4 aplis'!Q86+'spliti 4 aplis'!P86+'spliti 4 aplis'!O86+'spliti 4 aplis'!N86+'spliti 4 aplis'!M86+'spliti 4 aplis'!L86+'spliti 4 aplis'!K86+'spliti 4 aplis'!J86+'spliti 4 aplis'!I86+'spliti 4 aplis'!H86+'spliti 4 aplis'!G86+'spliti 4 aplis'!F86+'spliti 4 aplis'!E86+'spliti 4 aplis'!D86+'spliti 4 aplis'!C86</f>
        <v>3</v>
      </c>
      <c r="AN86" s="360">
        <f>'spliti 4 aplis'!AM86*0.3</f>
        <v>0.89999999999999991</v>
      </c>
      <c r="AO86" s="449">
        <f>'spliti 4 aplis'!AN86+'spliti 4 aplis'!AN87+'spliti 4 aplis'!AN88+'spliti 4 aplis'!AN89+'spliti 4 aplis'!AN90</f>
        <v>25.5</v>
      </c>
      <c r="AP86" s="35"/>
      <c r="AQ86" s="35"/>
      <c r="AR86" s="35"/>
      <c r="AS86" s="35"/>
    </row>
    <row r="87" spans="1:45" ht="15" customHeight="1">
      <c r="A87" s="357" t="str">
        <f>Rezultati!A116</f>
        <v>NB-1</v>
      </c>
      <c r="B87" s="357" t="str">
        <f>Rezultati!B116</f>
        <v>Dainis Mauriņš</v>
      </c>
      <c r="C87" s="363">
        <v>0</v>
      </c>
      <c r="D87" s="363">
        <v>1</v>
      </c>
      <c r="E87" s="363">
        <v>1</v>
      </c>
      <c r="F87" s="363">
        <v>2</v>
      </c>
      <c r="G87" s="363">
        <v>1</v>
      </c>
      <c r="H87" s="363">
        <v>1</v>
      </c>
      <c r="I87" s="363">
        <v>1</v>
      </c>
      <c r="J87" s="363">
        <v>3</v>
      </c>
      <c r="K87" s="363">
        <v>0</v>
      </c>
      <c r="L87" s="363">
        <v>0</v>
      </c>
      <c r="M87" s="363">
        <v>2</v>
      </c>
      <c r="N87" s="363">
        <v>0</v>
      </c>
      <c r="O87" s="363"/>
      <c r="P87" s="363"/>
      <c r="Q87" s="363"/>
      <c r="R87" s="363"/>
      <c r="S87" s="363">
        <v>0</v>
      </c>
      <c r="T87" s="363">
        <v>0</v>
      </c>
      <c r="U87" s="363">
        <v>2</v>
      </c>
      <c r="V87" s="363">
        <v>1</v>
      </c>
      <c r="W87" s="363">
        <v>0</v>
      </c>
      <c r="X87" s="363">
        <v>1</v>
      </c>
      <c r="Y87" s="363">
        <v>0</v>
      </c>
      <c r="Z87" s="363">
        <v>1</v>
      </c>
      <c r="AA87" s="363">
        <v>1</v>
      </c>
      <c r="AB87" s="363">
        <v>0</v>
      </c>
      <c r="AC87" s="363">
        <v>2</v>
      </c>
      <c r="AD87" s="363">
        <v>0</v>
      </c>
      <c r="AE87" s="363"/>
      <c r="AF87" s="363"/>
      <c r="AG87" s="363"/>
      <c r="AH87" s="363"/>
      <c r="AI87" s="363"/>
      <c r="AJ87" s="363"/>
      <c r="AK87" s="363"/>
      <c r="AL87" s="363"/>
      <c r="AM87" s="359">
        <f>'spliti 4 aplis'!AL87+'spliti 4 aplis'!AK87+'spliti 4 aplis'!AJ87+'spliti 4 aplis'!AI87+'spliti 4 aplis'!AH87+'spliti 4 aplis'!AG87+'spliti 4 aplis'!AF87+'spliti 4 aplis'!AE87+'spliti 4 aplis'!AD87+'spliti 4 aplis'!AC87+'spliti 4 aplis'!AB87+'spliti 4 aplis'!AA87+'spliti 4 aplis'!Z87+'spliti 4 aplis'!Y87+'spliti 4 aplis'!X87+'spliti 4 aplis'!W87+'spliti 4 aplis'!V87+'spliti 4 aplis'!U87+'spliti 4 aplis'!T87+'spliti 4 aplis'!S87+'spliti 4 aplis'!R87+'spliti 4 aplis'!Q87+'spliti 4 aplis'!P87+'spliti 4 aplis'!O87+'spliti 4 aplis'!N87+'spliti 4 aplis'!M87+'spliti 4 aplis'!L87+'spliti 4 aplis'!K87+'spliti 4 aplis'!J87+'spliti 4 aplis'!I87+'spliti 4 aplis'!H87+'spliti 4 aplis'!G87+'spliti 4 aplis'!F87+'spliti 4 aplis'!E87+'spliti 4 aplis'!D87+'spliti 4 aplis'!C87</f>
        <v>20</v>
      </c>
      <c r="AN87" s="360">
        <f>'spliti 4 aplis'!AM87*0.3</f>
        <v>6</v>
      </c>
      <c r="AO87" s="449"/>
      <c r="AP87" s="35"/>
      <c r="AQ87" s="35"/>
      <c r="AR87" s="35"/>
      <c r="AS87" s="35"/>
    </row>
    <row r="88" spans="1:45" ht="15" customHeight="1">
      <c r="A88" s="357" t="str">
        <f>Rezultati!A117</f>
        <v>NB-1</v>
      </c>
      <c r="B88" s="357" t="str">
        <f>Rezultati!B117</f>
        <v>Aleksandrs Liniņš</v>
      </c>
      <c r="C88" s="363"/>
      <c r="D88" s="363"/>
      <c r="E88" s="363"/>
      <c r="F88" s="363"/>
      <c r="G88" s="363"/>
      <c r="H88" s="363"/>
      <c r="I88" s="363"/>
      <c r="J88" s="363"/>
      <c r="K88" s="363"/>
      <c r="L88" s="363"/>
      <c r="M88" s="363"/>
      <c r="N88" s="363"/>
      <c r="O88" s="363">
        <v>0</v>
      </c>
      <c r="P88" s="363">
        <v>0</v>
      </c>
      <c r="Q88" s="363">
        <v>0</v>
      </c>
      <c r="R88" s="363">
        <v>0</v>
      </c>
      <c r="S88" s="363">
        <v>1</v>
      </c>
      <c r="T88" s="363">
        <v>1</v>
      </c>
      <c r="U88" s="363">
        <v>0</v>
      </c>
      <c r="V88" s="363">
        <v>0</v>
      </c>
      <c r="W88" s="363">
        <v>0</v>
      </c>
      <c r="X88" s="363">
        <v>0</v>
      </c>
      <c r="Y88" s="363">
        <v>0</v>
      </c>
      <c r="Z88" s="363">
        <v>0</v>
      </c>
      <c r="AA88" s="363"/>
      <c r="AB88" s="363"/>
      <c r="AC88" s="363"/>
      <c r="AD88" s="363"/>
      <c r="AE88" s="363"/>
      <c r="AF88" s="363"/>
      <c r="AG88" s="363"/>
      <c r="AH88" s="363"/>
      <c r="AI88" s="363"/>
      <c r="AJ88" s="363"/>
      <c r="AK88" s="363"/>
      <c r="AL88" s="363"/>
      <c r="AM88" s="359">
        <f>'spliti 4 aplis'!AL88+'spliti 4 aplis'!AK88+'spliti 4 aplis'!AJ88+'spliti 4 aplis'!AI88+'spliti 4 aplis'!AH88+'spliti 4 aplis'!AG88+'spliti 4 aplis'!AF88+'spliti 4 aplis'!AE88+'spliti 4 aplis'!AD88+'spliti 4 aplis'!AC88+'spliti 4 aplis'!AB88+'spliti 4 aplis'!AA88+'spliti 4 aplis'!Z88+'spliti 4 aplis'!Y88+'spliti 4 aplis'!X88+'spliti 4 aplis'!W88+'spliti 4 aplis'!V88+'spliti 4 aplis'!U88+'spliti 4 aplis'!T88+'spliti 4 aplis'!S88+'spliti 4 aplis'!R88+'spliti 4 aplis'!Q88+'spliti 4 aplis'!P88+'spliti 4 aplis'!O88+'spliti 4 aplis'!N88+'spliti 4 aplis'!M88+'spliti 4 aplis'!L88+'spliti 4 aplis'!K88+'spliti 4 aplis'!J88+'spliti 4 aplis'!I88+'spliti 4 aplis'!H88+'spliti 4 aplis'!G88+'spliti 4 aplis'!F88+'spliti 4 aplis'!E88+'spliti 4 aplis'!D88+'spliti 4 aplis'!C88</f>
        <v>2</v>
      </c>
      <c r="AN88" s="360">
        <f>'spliti 4 aplis'!AM88*0.3</f>
        <v>0.6</v>
      </c>
      <c r="AO88" s="449"/>
      <c r="AP88" s="35"/>
      <c r="AQ88" s="35"/>
      <c r="AR88" s="35"/>
      <c r="AS88" s="35"/>
    </row>
    <row r="89" spans="1:45" ht="15" customHeight="1">
      <c r="A89" s="357" t="str">
        <f>Rezultati!A118</f>
        <v>NB-1</v>
      </c>
      <c r="B89" s="357" t="str">
        <f>Rezultati!B118</f>
        <v>Ģirts Gabrāns</v>
      </c>
      <c r="C89" s="364">
        <v>0</v>
      </c>
      <c r="D89" s="364">
        <v>2</v>
      </c>
      <c r="E89" s="364">
        <v>0</v>
      </c>
      <c r="F89" s="364">
        <v>2</v>
      </c>
      <c r="G89" s="364">
        <v>2</v>
      </c>
      <c r="H89" s="364">
        <v>1</v>
      </c>
      <c r="I89" s="364">
        <v>0</v>
      </c>
      <c r="J89" s="364">
        <v>2</v>
      </c>
      <c r="K89" s="364">
        <v>0</v>
      </c>
      <c r="L89" s="364">
        <v>1</v>
      </c>
      <c r="M89" s="364">
        <v>1</v>
      </c>
      <c r="N89" s="364">
        <v>1</v>
      </c>
      <c r="O89" s="364">
        <v>2</v>
      </c>
      <c r="P89" s="364">
        <v>2</v>
      </c>
      <c r="Q89" s="364">
        <v>1</v>
      </c>
      <c r="R89" s="364">
        <v>0</v>
      </c>
      <c r="S89" s="364">
        <v>1</v>
      </c>
      <c r="T89" s="364">
        <v>2</v>
      </c>
      <c r="U89" s="364">
        <v>2</v>
      </c>
      <c r="V89" s="364">
        <v>1</v>
      </c>
      <c r="W89" s="364">
        <v>0</v>
      </c>
      <c r="X89" s="364">
        <v>0</v>
      </c>
      <c r="Y89" s="364">
        <v>0</v>
      </c>
      <c r="Z89" s="364">
        <v>1</v>
      </c>
      <c r="AA89" s="364">
        <v>3</v>
      </c>
      <c r="AB89" s="364">
        <v>1</v>
      </c>
      <c r="AC89" s="364">
        <v>0</v>
      </c>
      <c r="AD89" s="364">
        <v>1</v>
      </c>
      <c r="AE89" s="364"/>
      <c r="AF89" s="364"/>
      <c r="AG89" s="364"/>
      <c r="AH89" s="364"/>
      <c r="AI89" s="364"/>
      <c r="AJ89" s="364"/>
      <c r="AK89" s="364"/>
      <c r="AL89" s="364"/>
      <c r="AM89" s="359">
        <f>'spliti 4 aplis'!AL89+'spliti 4 aplis'!AK89+'spliti 4 aplis'!AJ89+'spliti 4 aplis'!AI89+'spliti 4 aplis'!AH89+'spliti 4 aplis'!AG89+'spliti 4 aplis'!AF89+'spliti 4 aplis'!AE89+'spliti 4 aplis'!AD89+'spliti 4 aplis'!AC89+'spliti 4 aplis'!AB89+'spliti 4 aplis'!AA89+'spliti 4 aplis'!Z89+'spliti 4 aplis'!Y89+'spliti 4 aplis'!X89+'spliti 4 aplis'!W89+'spliti 4 aplis'!V89+'spliti 4 aplis'!U89+'spliti 4 aplis'!T89+'spliti 4 aplis'!S89+'spliti 4 aplis'!R89+'spliti 4 aplis'!Q89+'spliti 4 aplis'!P89+'spliti 4 aplis'!O89+'spliti 4 aplis'!N89+'spliti 4 aplis'!M89+'spliti 4 aplis'!L89+'spliti 4 aplis'!K89+'spliti 4 aplis'!J89+'spliti 4 aplis'!I89+'spliti 4 aplis'!H89+'spliti 4 aplis'!G89+'spliti 4 aplis'!F89+'spliti 4 aplis'!E89+'spliti 4 aplis'!D89+'spliti 4 aplis'!C89</f>
        <v>29</v>
      </c>
      <c r="AN89" s="360">
        <f>'spliti 4 aplis'!AM89*0.3</f>
        <v>8.6999999999999993</v>
      </c>
      <c r="AO89" s="449"/>
      <c r="AP89" s="35"/>
      <c r="AQ89" s="35"/>
      <c r="AR89" s="35"/>
      <c r="AS89" s="35"/>
    </row>
    <row r="90" spans="1:45" ht="15" customHeight="1">
      <c r="A90" s="357" t="str">
        <f>Rezultati!A119</f>
        <v>NB-1</v>
      </c>
      <c r="B90" s="357" t="str">
        <f>Rezultati!B119</f>
        <v>Māris Dukurs</v>
      </c>
      <c r="C90" s="358">
        <v>1</v>
      </c>
      <c r="D90" s="358">
        <v>1</v>
      </c>
      <c r="E90" s="358">
        <v>0</v>
      </c>
      <c r="F90" s="358">
        <v>3</v>
      </c>
      <c r="G90" s="358">
        <v>2</v>
      </c>
      <c r="H90" s="358">
        <v>3</v>
      </c>
      <c r="I90" s="358">
        <v>1</v>
      </c>
      <c r="J90" s="358">
        <v>0</v>
      </c>
      <c r="K90" s="358">
        <v>4</v>
      </c>
      <c r="L90" s="358">
        <v>3</v>
      </c>
      <c r="M90" s="358">
        <v>3</v>
      </c>
      <c r="N90" s="358">
        <v>2</v>
      </c>
      <c r="O90" s="358">
        <v>0</v>
      </c>
      <c r="P90" s="358">
        <v>0</v>
      </c>
      <c r="Q90" s="358">
        <v>1</v>
      </c>
      <c r="R90" s="358">
        <v>0</v>
      </c>
      <c r="S90" s="358">
        <v>0</v>
      </c>
      <c r="T90" s="358">
        <v>1</v>
      </c>
      <c r="U90" s="358">
        <v>0</v>
      </c>
      <c r="V90" s="358">
        <v>0</v>
      </c>
      <c r="W90" s="358">
        <v>0</v>
      </c>
      <c r="X90" s="358">
        <v>2</v>
      </c>
      <c r="Y90" s="358">
        <v>1</v>
      </c>
      <c r="Z90" s="358">
        <v>0</v>
      </c>
      <c r="AA90" s="358">
        <v>1</v>
      </c>
      <c r="AB90" s="358">
        <v>1</v>
      </c>
      <c r="AC90" s="358">
        <v>1</v>
      </c>
      <c r="AD90" s="358">
        <v>0</v>
      </c>
      <c r="AE90" s="358"/>
      <c r="AF90" s="358"/>
      <c r="AG90" s="358"/>
      <c r="AH90" s="358"/>
      <c r="AI90" s="358"/>
      <c r="AJ90" s="358"/>
      <c r="AK90" s="358"/>
      <c r="AL90" s="358"/>
      <c r="AM90" s="359">
        <f>'spliti 4 aplis'!AL90+'spliti 4 aplis'!AK90+'spliti 4 aplis'!AJ90+'spliti 4 aplis'!AI90+'spliti 4 aplis'!AH90+'spliti 4 aplis'!AG90+'spliti 4 aplis'!AF90+'spliti 4 aplis'!AE90+'spliti 4 aplis'!AD90+'spliti 4 aplis'!AC90+'spliti 4 aplis'!AB90+'spliti 4 aplis'!AA90+'spliti 4 aplis'!Z90+'spliti 4 aplis'!Y90+'spliti 4 aplis'!X90+'spliti 4 aplis'!W90+'spliti 4 aplis'!V90+'spliti 4 aplis'!U90+'spliti 4 aplis'!T90+'spliti 4 aplis'!S90+'spliti 4 aplis'!R90+'spliti 4 aplis'!Q90+'spliti 4 aplis'!P90+'spliti 4 aplis'!O90+'spliti 4 aplis'!N90+'spliti 4 aplis'!M90+'spliti 4 aplis'!L90+'spliti 4 aplis'!K90+'spliti 4 aplis'!J90+'spliti 4 aplis'!I90+'spliti 4 aplis'!H90+'spliti 4 aplis'!G90+'spliti 4 aplis'!F90+'spliti 4 aplis'!E90+'spliti 4 aplis'!D90+'spliti 4 aplis'!C90</f>
        <v>31</v>
      </c>
      <c r="AN90" s="360">
        <f>'spliti 4 aplis'!AM90*0.3</f>
        <v>9.2999999999999989</v>
      </c>
      <c r="AO90" s="449"/>
      <c r="AP90" s="35"/>
      <c r="AQ90" s="35"/>
      <c r="AR90" s="35"/>
      <c r="AS90" s="35"/>
    </row>
    <row r="91" spans="1:45" ht="15" customHeight="1">
      <c r="A91" s="365" t="str">
        <f>A92</f>
        <v>Pandora</v>
      </c>
      <c r="B91" s="365" t="str">
        <f>Rezultati!B64</f>
        <v>Svetlana Tomiļina</v>
      </c>
      <c r="C91" s="367"/>
      <c r="D91" s="367"/>
      <c r="E91" s="367"/>
      <c r="F91" s="367"/>
      <c r="G91" s="367"/>
      <c r="H91" s="367"/>
      <c r="I91" s="367"/>
      <c r="J91" s="367"/>
      <c r="K91" s="367">
        <v>2</v>
      </c>
      <c r="L91" s="367">
        <v>1</v>
      </c>
      <c r="M91" s="367">
        <v>1</v>
      </c>
      <c r="N91" s="367">
        <v>1</v>
      </c>
      <c r="O91" s="367">
        <v>3</v>
      </c>
      <c r="P91" s="367">
        <v>0</v>
      </c>
      <c r="Q91" s="367">
        <v>0</v>
      </c>
      <c r="R91" s="367">
        <v>0</v>
      </c>
      <c r="S91" s="367"/>
      <c r="T91" s="367"/>
      <c r="U91" s="367"/>
      <c r="V91" s="367"/>
      <c r="W91" s="367">
        <v>0</v>
      </c>
      <c r="X91" s="367">
        <v>2</v>
      </c>
      <c r="Y91" s="367">
        <v>0</v>
      </c>
      <c r="Z91" s="367">
        <v>0</v>
      </c>
      <c r="AA91" s="367"/>
      <c r="AB91" s="367"/>
      <c r="AC91" s="367"/>
      <c r="AD91" s="367"/>
      <c r="AE91" s="367"/>
      <c r="AF91" s="367"/>
      <c r="AG91" s="367"/>
      <c r="AH91" s="367"/>
      <c r="AI91" s="367"/>
      <c r="AJ91" s="367"/>
      <c r="AK91" s="367"/>
      <c r="AL91" s="367"/>
      <c r="AM91" s="370">
        <f>'spliti 4 aplis'!AL91+'spliti 4 aplis'!AK91+'spliti 4 aplis'!AJ91+'spliti 4 aplis'!AI91+'spliti 4 aplis'!AH91+'spliti 4 aplis'!AG91+'spliti 4 aplis'!AF91+'spliti 4 aplis'!AE91+'spliti 4 aplis'!AD91+'spliti 4 aplis'!AC91+'spliti 4 aplis'!AB91+'spliti 4 aplis'!AA91+'spliti 4 aplis'!Z91+'spliti 4 aplis'!Y91+'spliti 4 aplis'!X91+'spliti 4 aplis'!W91+'spliti 4 aplis'!V91+'spliti 4 aplis'!U91+'spliti 4 aplis'!T91+'spliti 4 aplis'!S91+'spliti 4 aplis'!R91+'spliti 4 aplis'!Q91+'spliti 4 aplis'!P91+'spliti 4 aplis'!O91+'spliti 4 aplis'!N91+'spliti 4 aplis'!M91+'spliti 4 aplis'!L91+'spliti 4 aplis'!K91+'spliti 4 aplis'!J91+'spliti 4 aplis'!I91+'spliti 4 aplis'!H91+'spliti 4 aplis'!G91+'spliti 4 aplis'!F91+'spliti 4 aplis'!E91+'spliti 4 aplis'!D91+'spliti 4 aplis'!C91</f>
        <v>10</v>
      </c>
      <c r="AN91" s="371">
        <f>'spliti 4 aplis'!AM91*0.3</f>
        <v>3</v>
      </c>
      <c r="AO91" s="448">
        <f>'spliti 4 aplis'!AN91+'spliti 4 aplis'!AN92+'spliti 4 aplis'!AN93+'spliti 4 aplis'!AN94+'spliti 4 aplis'!AN95</f>
        <v>20.7</v>
      </c>
      <c r="AP91" s="35"/>
      <c r="AQ91" s="35"/>
      <c r="AR91" s="35"/>
      <c r="AS91" s="35"/>
    </row>
    <row r="92" spans="1:45" ht="15" customHeight="1">
      <c r="A92" s="365" t="str">
        <f>Rezultati!A65</f>
        <v>Pandora</v>
      </c>
      <c r="B92" s="365" t="str">
        <f>Rezultati!B65</f>
        <v>Aleksandrs Tjulins</v>
      </c>
      <c r="C92" s="367"/>
      <c r="D92" s="367"/>
      <c r="E92" s="367"/>
      <c r="F92" s="367"/>
      <c r="G92" s="367">
        <v>0</v>
      </c>
      <c r="H92" s="367">
        <v>2</v>
      </c>
      <c r="I92" s="367">
        <v>2</v>
      </c>
      <c r="J92" s="367">
        <v>1</v>
      </c>
      <c r="K92" s="368"/>
      <c r="L92" s="368"/>
      <c r="M92" s="368"/>
      <c r="N92" s="368"/>
      <c r="O92" s="368">
        <v>1</v>
      </c>
      <c r="P92" s="368">
        <v>2</v>
      </c>
      <c r="Q92" s="368">
        <v>0</v>
      </c>
      <c r="R92" s="368">
        <v>0</v>
      </c>
      <c r="S92" s="368">
        <v>0</v>
      </c>
      <c r="T92" s="368">
        <v>1</v>
      </c>
      <c r="U92" s="368">
        <v>1</v>
      </c>
      <c r="V92" s="368">
        <v>1</v>
      </c>
      <c r="W92" s="368">
        <v>0</v>
      </c>
      <c r="X92" s="368">
        <v>0</v>
      </c>
      <c r="Y92" s="368">
        <v>1</v>
      </c>
      <c r="Z92" s="368">
        <v>0</v>
      </c>
      <c r="AA92" s="368">
        <v>1</v>
      </c>
      <c r="AB92" s="368">
        <v>2</v>
      </c>
      <c r="AC92" s="368">
        <v>0</v>
      </c>
      <c r="AD92" s="368">
        <v>0</v>
      </c>
      <c r="AE92" s="368"/>
      <c r="AF92" s="368"/>
      <c r="AG92" s="368"/>
      <c r="AH92" s="368"/>
      <c r="AI92" s="368"/>
      <c r="AJ92" s="368"/>
      <c r="AK92" s="368"/>
      <c r="AL92" s="368"/>
      <c r="AM92" s="370">
        <f>'spliti 4 aplis'!AL92+'spliti 4 aplis'!AK92+'spliti 4 aplis'!AJ92+'spliti 4 aplis'!AI92+'spliti 4 aplis'!AH92+'spliti 4 aplis'!AG92+'spliti 4 aplis'!AF92+'spliti 4 aplis'!AE92+'spliti 4 aplis'!AD92+'spliti 4 aplis'!AC92+'spliti 4 aplis'!AB92+'spliti 4 aplis'!AA92+'spliti 4 aplis'!Z92+'spliti 4 aplis'!Y92+'spliti 4 aplis'!X92+'spliti 4 aplis'!W92+'spliti 4 aplis'!V92+'spliti 4 aplis'!U92+'spliti 4 aplis'!T92+'spliti 4 aplis'!S92+'spliti 4 aplis'!R92+'spliti 4 aplis'!Q92+'spliti 4 aplis'!P92+'spliti 4 aplis'!O92+'spliti 4 aplis'!N92+'spliti 4 aplis'!M92+'spliti 4 aplis'!L92+'spliti 4 aplis'!K92+'spliti 4 aplis'!J92+'spliti 4 aplis'!I92+'spliti 4 aplis'!H92+'spliti 4 aplis'!G92+'spliti 4 aplis'!F92+'spliti 4 aplis'!E92+'spliti 4 aplis'!D92+'spliti 4 aplis'!C92</f>
        <v>15</v>
      </c>
      <c r="AN92" s="371">
        <f>'spliti 4 aplis'!AM92*0.3</f>
        <v>4.5</v>
      </c>
      <c r="AO92" s="448"/>
      <c r="AP92" s="35"/>
      <c r="AQ92" s="35"/>
      <c r="AR92" s="35"/>
      <c r="AS92" s="35"/>
    </row>
    <row r="93" spans="1:45" ht="15" customHeight="1">
      <c r="A93" s="365" t="str">
        <f>Rezultati!A66</f>
        <v>Pandora</v>
      </c>
      <c r="B93" s="365" t="str">
        <f>Rezultati!B66</f>
        <v>Pēteris Cimdiņš</v>
      </c>
      <c r="C93" s="368">
        <v>0</v>
      </c>
      <c r="D93" s="368">
        <v>1</v>
      </c>
      <c r="E93" s="368">
        <v>0</v>
      </c>
      <c r="F93" s="368">
        <v>0</v>
      </c>
      <c r="G93" s="368">
        <v>1</v>
      </c>
      <c r="H93" s="368">
        <v>1</v>
      </c>
      <c r="I93" s="368">
        <v>0</v>
      </c>
      <c r="J93" s="368">
        <v>1</v>
      </c>
      <c r="K93" s="368">
        <v>0</v>
      </c>
      <c r="L93" s="368">
        <v>1</v>
      </c>
      <c r="M93" s="368">
        <v>0</v>
      </c>
      <c r="N93" s="368">
        <v>0</v>
      </c>
      <c r="O93" s="368">
        <v>0</v>
      </c>
      <c r="P93" s="368">
        <v>0</v>
      </c>
      <c r="Q93" s="368">
        <v>0</v>
      </c>
      <c r="R93" s="368">
        <v>0</v>
      </c>
      <c r="S93" s="368">
        <v>1</v>
      </c>
      <c r="T93" s="368">
        <v>0</v>
      </c>
      <c r="U93" s="368">
        <v>1</v>
      </c>
      <c r="V93" s="368">
        <v>0</v>
      </c>
      <c r="W93" s="368">
        <v>1</v>
      </c>
      <c r="X93" s="368">
        <v>0</v>
      </c>
      <c r="Y93" s="368">
        <v>0</v>
      </c>
      <c r="Z93" s="368">
        <v>0</v>
      </c>
      <c r="AA93" s="368">
        <v>3</v>
      </c>
      <c r="AB93" s="368">
        <v>1</v>
      </c>
      <c r="AC93" s="368">
        <v>0</v>
      </c>
      <c r="AD93" s="368">
        <v>2</v>
      </c>
      <c r="AE93" s="368"/>
      <c r="AF93" s="368"/>
      <c r="AG93" s="368"/>
      <c r="AH93" s="368"/>
      <c r="AI93" s="368"/>
      <c r="AJ93" s="368"/>
      <c r="AK93" s="368"/>
      <c r="AL93" s="368"/>
      <c r="AM93" s="370">
        <f>'spliti 4 aplis'!AL93+'spliti 4 aplis'!AK93+'spliti 4 aplis'!AJ93+'spliti 4 aplis'!AI93+'spliti 4 aplis'!AH93+'spliti 4 aplis'!AG93+'spliti 4 aplis'!AF93+'spliti 4 aplis'!AE93+'spliti 4 aplis'!AD93+'spliti 4 aplis'!AC93+'spliti 4 aplis'!AB93+'spliti 4 aplis'!AA93+'spliti 4 aplis'!Z93+'spliti 4 aplis'!Y93+'spliti 4 aplis'!X93+'spliti 4 aplis'!W93+'spliti 4 aplis'!V93+'spliti 4 aplis'!U93+'spliti 4 aplis'!T93+'spliti 4 aplis'!S93+'spliti 4 aplis'!R93+'spliti 4 aplis'!Q93+'spliti 4 aplis'!P93+'spliti 4 aplis'!O93+'spliti 4 aplis'!N93+'spliti 4 aplis'!M93+'spliti 4 aplis'!L93+'spliti 4 aplis'!K93+'spliti 4 aplis'!J93+'spliti 4 aplis'!I93+'spliti 4 aplis'!H93+'spliti 4 aplis'!G93+'spliti 4 aplis'!F93+'spliti 4 aplis'!E93+'spliti 4 aplis'!D93+'spliti 4 aplis'!C93</f>
        <v>14</v>
      </c>
      <c r="AN93" s="371">
        <f>'spliti 4 aplis'!AM93*0.3</f>
        <v>4.2</v>
      </c>
      <c r="AO93" s="448"/>
      <c r="AP93" s="35"/>
      <c r="AQ93" s="35"/>
      <c r="AR93" s="35"/>
      <c r="AS93" s="35"/>
    </row>
    <row r="94" spans="1:45" ht="15" customHeight="1">
      <c r="A94" s="365" t="str">
        <f>Rezultati!A67</f>
        <v>Pandora</v>
      </c>
      <c r="B94" s="365">
        <f>Rezultati!B67</f>
        <v>0</v>
      </c>
      <c r="C94" s="368"/>
      <c r="D94" s="368"/>
      <c r="E94" s="368"/>
      <c r="F94" s="368"/>
      <c r="G94" s="368"/>
      <c r="H94" s="368"/>
      <c r="I94" s="368"/>
      <c r="J94" s="368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I94" s="369"/>
      <c r="AJ94" s="369"/>
      <c r="AK94" s="369"/>
      <c r="AL94" s="369"/>
      <c r="AM94" s="370">
        <f>'spliti 4 aplis'!AL94+'spliti 4 aplis'!AK94+'spliti 4 aplis'!AJ94+'spliti 4 aplis'!AI94+'spliti 4 aplis'!AH94+'spliti 4 aplis'!AG94+'spliti 4 aplis'!AF94+'spliti 4 aplis'!AE94+'spliti 4 aplis'!AD94+'spliti 4 aplis'!AC94+'spliti 4 aplis'!AB94+'spliti 4 aplis'!AA94+'spliti 4 aplis'!Z94+'spliti 4 aplis'!Y94+'spliti 4 aplis'!X94+'spliti 4 aplis'!W94+'spliti 4 aplis'!V94+'spliti 4 aplis'!U94+'spliti 4 aplis'!T94+'spliti 4 aplis'!S94+'spliti 4 aplis'!R94+'spliti 4 aplis'!Q94+'spliti 4 aplis'!P94+'spliti 4 aplis'!O94+'spliti 4 aplis'!N94+'spliti 4 aplis'!M94+'spliti 4 aplis'!L94+'spliti 4 aplis'!K94+'spliti 4 aplis'!J94+'spliti 4 aplis'!I94+'spliti 4 aplis'!H94+'spliti 4 aplis'!G94+'spliti 4 aplis'!F94+'spliti 4 aplis'!E94+'spliti 4 aplis'!D94+'spliti 4 aplis'!C94</f>
        <v>0</v>
      </c>
      <c r="AN94" s="371">
        <f>'spliti 4 aplis'!AM94*0.3</f>
        <v>0</v>
      </c>
      <c r="AO94" s="448"/>
      <c r="AP94" s="35"/>
      <c r="AQ94" s="35"/>
      <c r="AR94" s="35"/>
      <c r="AS94" s="35"/>
    </row>
    <row r="95" spans="1:45" ht="15" customHeight="1">
      <c r="A95" s="365" t="str">
        <f>Rezultati!A68</f>
        <v>Pandora</v>
      </c>
      <c r="B95" s="365" t="str">
        <f>Rezultati!B68</f>
        <v>pieaicinātais spēlētājs</v>
      </c>
      <c r="C95" s="366">
        <v>1</v>
      </c>
      <c r="D95" s="366">
        <v>1</v>
      </c>
      <c r="E95" s="366">
        <v>1</v>
      </c>
      <c r="F95" s="366">
        <v>0</v>
      </c>
      <c r="G95" s="366">
        <v>1</v>
      </c>
      <c r="H95" s="366">
        <v>2</v>
      </c>
      <c r="I95" s="366">
        <v>0</v>
      </c>
      <c r="J95" s="366">
        <v>0</v>
      </c>
      <c r="K95" s="366">
        <v>1</v>
      </c>
      <c r="L95" s="366">
        <v>3</v>
      </c>
      <c r="M95" s="366">
        <v>1</v>
      </c>
      <c r="N95" s="366">
        <v>2</v>
      </c>
      <c r="O95" s="366">
        <v>0</v>
      </c>
      <c r="P95" s="366">
        <v>2</v>
      </c>
      <c r="Q95" s="366">
        <v>2</v>
      </c>
      <c r="R95" s="366">
        <v>2</v>
      </c>
      <c r="S95" s="366">
        <v>2</v>
      </c>
      <c r="T95" s="366">
        <v>1</v>
      </c>
      <c r="U95" s="366">
        <v>0</v>
      </c>
      <c r="V95" s="366">
        <v>1</v>
      </c>
      <c r="W95" s="366">
        <v>0</v>
      </c>
      <c r="X95" s="366">
        <v>3</v>
      </c>
      <c r="Y95" s="366">
        <v>0</v>
      </c>
      <c r="Z95" s="366">
        <v>0</v>
      </c>
      <c r="AA95" s="366">
        <v>1</v>
      </c>
      <c r="AB95" s="366">
        <v>0</v>
      </c>
      <c r="AC95" s="366">
        <v>0</v>
      </c>
      <c r="AD95" s="366">
        <v>3</v>
      </c>
      <c r="AE95" s="366"/>
      <c r="AF95" s="366"/>
      <c r="AG95" s="366"/>
      <c r="AH95" s="366"/>
      <c r="AI95" s="366"/>
      <c r="AJ95" s="366"/>
      <c r="AK95" s="366"/>
      <c r="AL95" s="366"/>
      <c r="AM95" s="370">
        <f>'spliti 4 aplis'!AL95+'spliti 4 aplis'!AK95+'spliti 4 aplis'!AJ95+'spliti 4 aplis'!AI95+'spliti 4 aplis'!AH95+'spliti 4 aplis'!AG95+'spliti 4 aplis'!AF95+'spliti 4 aplis'!AE95+'spliti 4 aplis'!AD95+'spliti 4 aplis'!AC95+'spliti 4 aplis'!AB95+'spliti 4 aplis'!AA95+'spliti 4 aplis'!Z95+'spliti 4 aplis'!Y95+'spliti 4 aplis'!X95+'spliti 4 aplis'!W95+'spliti 4 aplis'!V95+'spliti 4 aplis'!U95+'spliti 4 aplis'!T95+'spliti 4 aplis'!S95+'spliti 4 aplis'!R95+'spliti 4 aplis'!Q95+'spliti 4 aplis'!P95+'spliti 4 aplis'!O95+'spliti 4 aplis'!N95+'spliti 4 aplis'!M95+'spliti 4 aplis'!L95+'spliti 4 aplis'!K95+'spliti 4 aplis'!J95+'spliti 4 aplis'!I95+'spliti 4 aplis'!H95+'spliti 4 aplis'!G95+'spliti 4 aplis'!F95+'spliti 4 aplis'!E95+'spliti 4 aplis'!D95+'spliti 4 aplis'!C95</f>
        <v>30</v>
      </c>
      <c r="AN95" s="371">
        <f>'spliti 4 aplis'!AM95*0.3</f>
        <v>9</v>
      </c>
      <c r="AO95" s="448"/>
      <c r="AP95" s="35"/>
      <c r="AQ95" s="35"/>
      <c r="AR95" s="35"/>
      <c r="AS95" s="35"/>
    </row>
    <row r="96" spans="1:45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0"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O3:AO9"/>
    <mergeCell ref="AO11:AO15"/>
    <mergeCell ref="AQ11:AS15"/>
    <mergeCell ref="AO16:AO21"/>
    <mergeCell ref="AQ16:AS21"/>
    <mergeCell ref="AO22:AO26"/>
    <mergeCell ref="AO27:AO33"/>
    <mergeCell ref="AO34:AO38"/>
    <mergeCell ref="AO39:AO43"/>
    <mergeCell ref="AO44:AO48"/>
    <mergeCell ref="A51:B51"/>
    <mergeCell ref="C51:F51"/>
    <mergeCell ref="G51:J51"/>
    <mergeCell ref="K51:N51"/>
    <mergeCell ref="O51:R51"/>
    <mergeCell ref="S51:V51"/>
    <mergeCell ref="W51:Z51"/>
    <mergeCell ref="AA51:AD51"/>
    <mergeCell ref="AE51:AH51"/>
    <mergeCell ref="AI51:AL51"/>
    <mergeCell ref="AO52:AO56"/>
    <mergeCell ref="AO57:AO61"/>
    <mergeCell ref="AQ57:AS61"/>
    <mergeCell ref="AO62:AO67"/>
    <mergeCell ref="AQ62:AS67"/>
    <mergeCell ref="AO68:AO72"/>
    <mergeCell ref="AO73:AO79"/>
    <mergeCell ref="AO80:AO85"/>
    <mergeCell ref="AO86:AO90"/>
    <mergeCell ref="AO91:AO95"/>
  </mergeCells>
  <pageMargins left="0.19685039370078741" right="0.19685039370078741" top="0.27559055118110237" bottom="0" header="0.51181102362204722" footer="0.51181102362204722"/>
  <pageSetup paperSize="9" scale="80" firstPageNumber="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2949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Platinum</vt:lpstr>
      <vt:lpstr>Individ reitings Gold</vt:lpstr>
      <vt:lpstr>Punkti</vt:lpstr>
      <vt:lpstr>Rezultati</vt:lpstr>
      <vt:lpstr>spliti 4 aplis</vt:lpstr>
      <vt:lpstr>'Individ reitings Platinum'!Excel_BuiltIn__FilterDatabase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Нюша</cp:lastModifiedBy>
  <cp:revision>184</cp:revision>
  <cp:lastPrinted>2020-08-04T10:44:23Z</cp:lastPrinted>
  <dcterms:created xsi:type="dcterms:W3CDTF">2019-01-21T17:37:27Z</dcterms:created>
  <dcterms:modified xsi:type="dcterms:W3CDTF">2020-08-05T19:45:47Z</dcterms:modified>
  <dc:language>lv-LV</dc:language>
</cp:coreProperties>
</file>